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ErnaOlislaegersHolla\HHT\OLD - Communication site - Documents\Informatiemanagement\Aanvraag - Indiening\Begroting\"/>
    </mc:Choice>
  </mc:AlternateContent>
  <xr:revisionPtr revIDLastSave="0" documentId="13_ncr:1_{7DB029D3-5A74-4C8E-8CA0-76F6FA655A31}" xr6:coauthVersionLast="47" xr6:coauthVersionMax="47" xr10:uidLastSave="{00000000-0000-0000-0000-000000000000}"/>
  <workbookProtection workbookAlgorithmName="SHA-512" workbookHashValue="9iadG2wyfH6wW6b5Cz9+v+pVrUUq11mLm0qE4FYX1B6bvltwcC8UXMq330Ki+rzfH/xEC4faTipH7WEdOrud6Q==" workbookSaltValue="srWKtqlBu/zRQ645tuQ9Aw==" workbookSpinCount="100000" lockStructure="1"/>
  <bookViews>
    <workbookView xWindow="-120" yWindow="-120" windowWidth="51840" windowHeight="21120" activeTab="2" xr2:uid="{DE56E03D-35CF-4C80-A21E-9DBB638DFEEB}"/>
  </bookViews>
  <sheets>
    <sheet name="Invulwijzer begroting" sheetId="2" r:id="rId1"/>
    <sheet name="Toelichting kostenposten" sheetId="3" r:id="rId2"/>
    <sheet name="Basisgegevens Aanvraag" sheetId="1" r:id="rId3"/>
    <sheet name="Deelnemer 1 - Penvoerder" sheetId="5" r:id="rId4"/>
    <sheet name="Deelnemer 2" sheetId="13" r:id="rId5"/>
    <sheet name="Deelnemer 3" sheetId="15" r:id="rId6"/>
    <sheet name="Deelnemer 4" sheetId="16" r:id="rId7"/>
    <sheet name="Deelnemer 5" sheetId="18" r:id="rId8"/>
    <sheet name="Deelnemer 6" sheetId="19" r:id="rId9"/>
    <sheet name="Deelnemer 7" sheetId="20" r:id="rId10"/>
    <sheet name="Deelnemer 8" sheetId="21" r:id="rId11"/>
    <sheet name="Deelnemer 9" sheetId="22" r:id="rId12"/>
    <sheet name="Deelnemer 10" sheetId="23" r:id="rId13"/>
    <sheet name="Begroting + Financiering" sheetId="8" r:id="rId14"/>
    <sheet name="Specificatie Apparatuur" sheetId="6" r:id="rId15"/>
    <sheet name="Bedragen naar aanvraagformulier" sheetId="17" r:id="rId16"/>
    <sheet name="LuT Deelnemers" sheetId="10" state="hidden" r:id="rId17"/>
    <sheet name="LuT Begroting Deelnemers" sheetId="24" state="hidden" r:id="rId18"/>
    <sheet name="LuT Subsidie- en Co-funding %" sheetId="28" state="hidden" r:id="rId19"/>
    <sheet name="LuT Foutmeldingen" sheetId="29" state="hidden" r:id="rId20"/>
    <sheet name="Notes" sheetId="14" state="hidden" r:id="rId21"/>
    <sheet name="Validation Lists" sheetId="4" state="hidden" r:id="rId22"/>
  </sheets>
  <definedNames>
    <definedName name="Cash_DN1">'Begroting + Financiering'!$L$8</definedName>
    <definedName name="Cash_DN10">'Begroting + Financiering'!$L$17</definedName>
    <definedName name="Cash_DN2">'Begroting + Financiering'!$L$9</definedName>
    <definedName name="Cash_DN3">'Begroting + Financiering'!$L$10</definedName>
    <definedName name="Cash_DN4">'Begroting + Financiering'!$L$11</definedName>
    <definedName name="Cash_DN5">'Begroting + Financiering'!$L$12</definedName>
    <definedName name="Cash_DN6">'Begroting + Financiering'!$L$13</definedName>
    <definedName name="Cash_DN7">'Begroting + Financiering'!$L$14</definedName>
    <definedName name="Cash_DN8">'Begroting + Financiering'!$L$15</definedName>
    <definedName name="Cash_DN9">'Begroting + Financiering'!$L$16</definedName>
    <definedName name="Cash_Ontvangen_DN1">'Begroting + Financiering'!$M$8</definedName>
    <definedName name="Cash_Ontvangen_DN10">'Begroting + Financiering'!$M$17</definedName>
    <definedName name="Cash_Ontvangen_DN2">'Begroting + Financiering'!$M$9</definedName>
    <definedName name="Cash_Ontvangen_DN3">'Begroting + Financiering'!$M$10</definedName>
    <definedName name="Cash_Ontvangen_DN4">'Begroting + Financiering'!$M$11</definedName>
    <definedName name="Cash_Ontvangen_DN5">'Begroting + Financiering'!$M$12</definedName>
    <definedName name="Cash_Ontvangen_DN6">'Begroting + Financiering'!$M$13</definedName>
    <definedName name="Cash_Ontvangen_DN7">'Begroting + Financiering'!$M$14</definedName>
    <definedName name="Cash_Ontvangen_DN8">'Begroting + Financiering'!$M$15</definedName>
    <definedName name="Cash_Ontvangen_DN9">'Begroting + Financiering'!$M$16</definedName>
    <definedName name="Cash_Ontvangen_Tot">'Begroting + Financiering'!$M$18</definedName>
    <definedName name="Cash_Tot">'Begroting + Financiering'!$L$18</definedName>
    <definedName name="Deelnemer_1">'Basisgegevens Aanvraag'!$B$8</definedName>
    <definedName name="Deelnemer_10">'Basisgegevens Aanvraag'!$B$17</definedName>
    <definedName name="Deelnemer_2">'Basisgegevens Aanvraag'!$B$9</definedName>
    <definedName name="Deelnemer_3">'Basisgegevens Aanvraag'!$B$10</definedName>
    <definedName name="Deelnemer_4">'Basisgegevens Aanvraag'!$B$11</definedName>
    <definedName name="Deelnemer_5">'Basisgegevens Aanvraag'!$B$12</definedName>
    <definedName name="Deelnemer_6">'Basisgegevens Aanvraag'!$B$13</definedName>
    <definedName name="Deelnemer_7">'Basisgegevens Aanvraag'!$B$14</definedName>
    <definedName name="Deelnemer_8">'Basisgegevens Aanvraag'!$B$15</definedName>
    <definedName name="Deelnemer_9">'Basisgegevens Aanvraag'!$B$16</definedName>
    <definedName name="Directe_Loonkosten">'Validation Lists'!$B$4</definedName>
    <definedName name="Fin_Tot">'Begroting + Financiering'!$T$18</definedName>
    <definedName name="Fin_Tot_DN1">'Begroting + Financiering'!$T$8</definedName>
    <definedName name="Fin_Tot_DN10">'Begroting + Financiering'!$T$17</definedName>
    <definedName name="Fin_Tot_DN2">'Begroting + Financiering'!$T$9</definedName>
    <definedName name="Fin_Tot_DN3">'Begroting + Financiering'!$T$10</definedName>
    <definedName name="Fin_Tot_DN4">'Begroting + Financiering'!$T$11</definedName>
    <definedName name="Fin_Tot_DN5">'Begroting + Financiering'!$T$12</definedName>
    <definedName name="Fin_Tot_DN6">'Begroting + Financiering'!$T$13</definedName>
    <definedName name="Fin_Tot_DN7">'Begroting + Financiering'!$T$14</definedName>
    <definedName name="Fin_Tot_DN8">'Begroting + Financiering'!$T$15</definedName>
    <definedName name="Fin_Tot_DN9">'Begroting + Financiering'!$T$16</definedName>
    <definedName name="In_kind_DN1">'Begroting + Financiering'!$N$8</definedName>
    <definedName name="In_kind_DN10">'Begroting + Financiering'!$N$17</definedName>
    <definedName name="In_kind_DN2">'Begroting + Financiering'!$N$9</definedName>
    <definedName name="In_kind_DN3">'Begroting + Financiering'!$N$10</definedName>
    <definedName name="In_kind_DN4">'Begroting + Financiering'!$N$11</definedName>
    <definedName name="In_kind_DN5">'Begroting + Financiering'!$N$12</definedName>
    <definedName name="In_kind_DN6">'Begroting + Financiering'!$N$13</definedName>
    <definedName name="In_kind_DN7">'Begroting + Financiering'!$N$14</definedName>
    <definedName name="In_kind_DN8">'Begroting + Financiering'!$N$15</definedName>
    <definedName name="In_kind_DN9">'Begroting + Financiering'!$N$16</definedName>
    <definedName name="In_kind_Tot">'Begroting + Financiering'!$N$18</definedName>
    <definedName name="Integrale_Kosten">'Validation Lists'!$B$3</definedName>
    <definedName name="Kosten_Apparatuur" localSheetId="3">'Deelnemer 1 - Penvoerder'!$J$55</definedName>
    <definedName name="Kosten_Apparatuur" localSheetId="12">'Deelnemer 10'!$J$55</definedName>
    <definedName name="Kosten_Apparatuur" localSheetId="4">'Deelnemer 2'!$J$55</definedName>
    <definedName name="Kosten_Apparatuur" localSheetId="5">'Deelnemer 3'!$J$55</definedName>
    <definedName name="Kosten_Apparatuur" localSheetId="6">'Deelnemer 4'!$J$55</definedName>
    <definedName name="Kosten_Apparatuur" localSheetId="7">'Deelnemer 5'!$J$55</definedName>
    <definedName name="Kosten_Apparatuur" localSheetId="8">'Deelnemer 6'!$J$55</definedName>
    <definedName name="Kosten_Apparatuur" localSheetId="9">'Deelnemer 7'!$J$55</definedName>
    <definedName name="Kosten_Apparatuur" localSheetId="10">'Deelnemer 8'!$J$55</definedName>
    <definedName name="Kosten_Apparatuur" localSheetId="11">'Deelnemer 9'!$J$55</definedName>
    <definedName name="Kosten_EO" localSheetId="3">'Deelnemer 1 - Penvoerder'!$I$74</definedName>
    <definedName name="Kosten_EO" localSheetId="12">'Deelnemer 10'!$I$74</definedName>
    <definedName name="Kosten_EO" localSheetId="4">'Deelnemer 2'!$I$74</definedName>
    <definedName name="Kosten_EO" localSheetId="5">'Deelnemer 3'!$I$74</definedName>
    <definedName name="Kosten_EO" localSheetId="6">'Deelnemer 4'!$I$74</definedName>
    <definedName name="Kosten_EO" localSheetId="7">'Deelnemer 5'!$I$74</definedName>
    <definedName name="Kosten_EO" localSheetId="8">'Deelnemer 6'!$I$74</definedName>
    <definedName name="Kosten_EO" localSheetId="9">'Deelnemer 7'!$I$74</definedName>
    <definedName name="Kosten_EO" localSheetId="10">'Deelnemer 8'!$I$74</definedName>
    <definedName name="Kosten_EO" localSheetId="11">'Deelnemer 9'!$I$74</definedName>
    <definedName name="Kosten_FO" localSheetId="3">'Deelnemer 1 - Penvoerder'!$E$74</definedName>
    <definedName name="Kosten_FO" localSheetId="12">'Deelnemer 10'!$E$74</definedName>
    <definedName name="Kosten_FO" localSheetId="4">'Deelnemer 2'!$E$74</definedName>
    <definedName name="Kosten_FO" localSheetId="5">'Deelnemer 3'!$E$74</definedName>
    <definedName name="Kosten_FO" localSheetId="6">'Deelnemer 4'!$E$74</definedName>
    <definedName name="Kosten_FO" localSheetId="7">'Deelnemer 5'!$E$74</definedName>
    <definedName name="Kosten_FO" localSheetId="8">'Deelnemer 6'!$E$74</definedName>
    <definedName name="Kosten_FO" localSheetId="9">'Deelnemer 7'!$E$74</definedName>
    <definedName name="Kosten_FO" localSheetId="10">'Deelnemer 8'!$E$74</definedName>
    <definedName name="Kosten_FO" localSheetId="11">'Deelnemer 9'!$E$74</definedName>
    <definedName name="Kosten_IO" localSheetId="3">'Deelnemer 1 - Penvoerder'!$G$74</definedName>
    <definedName name="Kosten_IO" localSheetId="12">'Deelnemer 10'!$G$74</definedName>
    <definedName name="Kosten_IO" localSheetId="4">'Deelnemer 2'!$G$74</definedName>
    <definedName name="Kosten_IO" localSheetId="5">'Deelnemer 3'!$G$74</definedName>
    <definedName name="Kosten_IO" localSheetId="6">'Deelnemer 4'!$G$74</definedName>
    <definedName name="Kosten_IO" localSheetId="7">'Deelnemer 5'!$G$74</definedName>
    <definedName name="Kosten_IO" localSheetId="8">'Deelnemer 6'!$G$74</definedName>
    <definedName name="Kosten_IO" localSheetId="9">'Deelnemer 7'!$G$74</definedName>
    <definedName name="Kosten_IO" localSheetId="10">'Deelnemer 8'!$G$74</definedName>
    <definedName name="Kosten_IO" localSheetId="11">'Deelnemer 9'!$G$74</definedName>
    <definedName name="Kosten_Totaal" localSheetId="3">'Deelnemer 1 - Penvoerder'!$J$74</definedName>
    <definedName name="Kosten_Totaal" localSheetId="12">'Deelnemer 10'!$J$74</definedName>
    <definedName name="Kosten_Totaal" localSheetId="4">'Deelnemer 2'!$J$74</definedName>
    <definedName name="Kosten_Totaal" localSheetId="5">'Deelnemer 3'!$J$74</definedName>
    <definedName name="Kosten_Totaal" localSheetId="6">'Deelnemer 4'!$J$74</definedName>
    <definedName name="Kosten_Totaal" localSheetId="7">'Deelnemer 5'!$J$74</definedName>
    <definedName name="Kosten_Totaal" localSheetId="8">'Deelnemer 6'!$J$74</definedName>
    <definedName name="Kosten_Totaal" localSheetId="9">'Deelnemer 7'!$J$74</definedName>
    <definedName name="Kosten_Totaal" localSheetId="10">'Deelnemer 8'!$J$74</definedName>
    <definedName name="Kosten_Totaal" localSheetId="11">'Deelnemer 9'!$J$74</definedName>
    <definedName name="Kostensystematiek" localSheetId="12">'Deelnemer 10'!$B$9</definedName>
    <definedName name="Kostensystematiek" localSheetId="4">'Deelnemer 2'!$B$9</definedName>
    <definedName name="Kostensystematiek" localSheetId="5">'Deelnemer 3'!$B$9</definedName>
    <definedName name="Kostensystematiek" localSheetId="6">'Deelnemer 4'!$B$9</definedName>
    <definedName name="Kostensystematiek" localSheetId="7">'Deelnemer 5'!$B$9</definedName>
    <definedName name="Kostensystematiek" localSheetId="8">'Deelnemer 6'!$B$9</definedName>
    <definedName name="Kostensystematiek" localSheetId="9">'Deelnemer 7'!$B$9</definedName>
    <definedName name="Kostensystematiek" localSheetId="10">'Deelnemer 8'!$B$9</definedName>
    <definedName name="Kostensystematiek" localSheetId="11">'Deelnemer 9'!$B$9</definedName>
    <definedName name="Kostensystematiek">'Deelnemer 1 - Penvoerder'!$B$9</definedName>
    <definedName name="Kst_EO_DN1">'Begroting + Financiering'!$F$8</definedName>
    <definedName name="Kst_EO_DN10">'Begroting + Financiering'!$F$17</definedName>
    <definedName name="Kst_EO_DN2">'Begroting + Financiering'!$F$9</definedName>
    <definedName name="Kst_EO_DN3">'Begroting + Financiering'!$F$10</definedName>
    <definedName name="Kst_EO_DN4">'Begroting + Financiering'!$F$11</definedName>
    <definedName name="Kst_EO_DN5">'Begroting + Financiering'!$F$12</definedName>
    <definedName name="Kst_EO_DN6">'Begroting + Financiering'!$F$13</definedName>
    <definedName name="Kst_EO_DN7">'Begroting + Financiering'!$F$14</definedName>
    <definedName name="Kst_EO_DN8">'Begroting + Financiering'!$F$15</definedName>
    <definedName name="Kst_EO_DN9">'Begroting + Financiering'!$F$16</definedName>
    <definedName name="Kst_EO_Tot">'Begroting + Financiering'!$F$18</definedName>
    <definedName name="Kst_FO_DN1">'Begroting + Financiering'!$D$8</definedName>
    <definedName name="Kst_FO_DN10">'Begroting + Financiering'!$D$17</definedName>
    <definedName name="Kst_FO_DN2">'Begroting + Financiering'!$D$9</definedName>
    <definedName name="Kst_FO_DN3">'Begroting + Financiering'!$D$10</definedName>
    <definedName name="Kst_FO_DN4">'Begroting + Financiering'!$D$11</definedName>
    <definedName name="Kst_FO_DN5">'Begroting + Financiering'!$D$12</definedName>
    <definedName name="Kst_FO_DN6">'Begroting + Financiering'!$D$13</definedName>
    <definedName name="Kst_FO_DN7">'Begroting + Financiering'!$D$14</definedName>
    <definedName name="Kst_FO_DN8">'Begroting + Financiering'!$D$15</definedName>
    <definedName name="Kst_FO_DN9">'Begroting + Financiering'!$D$16</definedName>
    <definedName name="Kst_FO_Tot">'Begroting + Financiering'!$D$18</definedName>
    <definedName name="Kst_IO_DN1">'Begroting + Financiering'!$E$8</definedName>
    <definedName name="Kst_IO_DN10">'Begroting + Financiering'!$E$17</definedName>
    <definedName name="Kst_IO_DN2">'Begroting + Financiering'!$E$9</definedName>
    <definedName name="Kst_IO_DN3">'Begroting + Financiering'!$E$10</definedName>
    <definedName name="Kst_IO_DN4">'Begroting + Financiering'!$E$11</definedName>
    <definedName name="Kst_IO_DN5">'Begroting + Financiering'!$E$12</definedName>
    <definedName name="Kst_IO_DN6">'Begroting + Financiering'!$E$13</definedName>
    <definedName name="Kst_IO_DN7">'Begroting + Financiering'!$E$14</definedName>
    <definedName name="Kst_IO_DN8">'Begroting + Financiering'!$E$15</definedName>
    <definedName name="Kst_IO_DN9">'Begroting + Financiering'!$E$16</definedName>
    <definedName name="Kst_IO_Tot">'Begroting + Financiering'!$E$18</definedName>
    <definedName name="Kst_Tot">'Begroting + Financiering'!$G$18</definedName>
    <definedName name="Kst_Tot_DN1">'Begroting + Financiering'!$G$8</definedName>
    <definedName name="Kst_Tot_DN10">'Begroting + Financiering'!$G$17</definedName>
    <definedName name="Kst_Tot_DN2">'Begroting + Financiering'!$G$9</definedName>
    <definedName name="Kst_Tot_DN3">'Begroting + Financiering'!$G$10</definedName>
    <definedName name="Kst_Tot_DN4">'Begroting + Financiering'!$G$11</definedName>
    <definedName name="Kst_Tot_DN5">'Begroting + Financiering'!$G$12</definedName>
    <definedName name="Kst_Tot_DN6">'Begroting + Financiering'!$G$13</definedName>
    <definedName name="Kst_Tot_DN7">'Begroting + Financiering'!$G$14</definedName>
    <definedName name="Kst_Tot_DN8">'Begroting + Financiering'!$G$15</definedName>
    <definedName name="Kst_Tot_DN9">'Begroting + Financiering'!$G$16</definedName>
    <definedName name="Max_Sub_DN1">'Begroting + Financiering'!$K$8</definedName>
    <definedName name="Max_Sub_DN10">'Begroting + Financiering'!$K$17</definedName>
    <definedName name="Max_Sub_DN2">'Begroting + Financiering'!$K$9</definedName>
    <definedName name="Max_Sub_DN3">'Begroting + Financiering'!$K$10</definedName>
    <definedName name="Max_Sub_DN4">'Begroting + Financiering'!$K$11</definedName>
    <definedName name="Max_Sub_DN5">'Begroting + Financiering'!$K$12</definedName>
    <definedName name="Max_Sub_DN6">'Begroting + Financiering'!$K$13</definedName>
    <definedName name="Max_Sub_DN7">'Begroting + Financiering'!$K$14</definedName>
    <definedName name="Max_Sub_DN8">'Begroting + Financiering'!$K$15</definedName>
    <definedName name="Max_Sub_DN9">'Begroting + Financiering'!$K$16</definedName>
    <definedName name="Max_Sub_EO_DN1">'Begroting + Financiering'!$J$8</definedName>
    <definedName name="Max_Sub_EO_DN10">'Begroting + Financiering'!$J$17</definedName>
    <definedName name="Max_Sub_EO_DN2">'Begroting + Financiering'!$J$9</definedName>
    <definedName name="Max_Sub_EO_DN3">'Begroting + Financiering'!$J$10</definedName>
    <definedName name="Max_Sub_EO_DN4">'Begroting + Financiering'!$J$11</definedName>
    <definedName name="Max_Sub_EO_DN5">'Begroting + Financiering'!$J$12</definedName>
    <definedName name="Max_Sub_EO_DN6">'Begroting + Financiering'!$J$13</definedName>
    <definedName name="Max_Sub_EO_DN7">'Begroting + Financiering'!$J$14</definedName>
    <definedName name="Max_Sub_EO_DN8">'Begroting + Financiering'!$J$15</definedName>
    <definedName name="Max_Sub_EO_DN9">'Begroting + Financiering'!$J$16</definedName>
    <definedName name="Max_Sub_EO_Tot">'Begroting + Financiering'!$J$18</definedName>
    <definedName name="Max_Sub_FO_DN1">'Begroting + Financiering'!$H$8</definedName>
    <definedName name="Max_Sub_FO_DN10">'Begroting + Financiering'!$H$17</definedName>
    <definedName name="Max_Sub_FO_DN2">'Begroting + Financiering'!$H$9</definedName>
    <definedName name="Max_Sub_FO_DN3">'Begroting + Financiering'!$H$10</definedName>
    <definedName name="Max_Sub_FO_DN4">'Begroting + Financiering'!$H$11</definedName>
    <definedName name="Max_Sub_FO_DN5">'Begroting + Financiering'!$H$12</definedName>
    <definedName name="Max_Sub_FO_DN6">'Begroting + Financiering'!$H$13</definedName>
    <definedName name="Max_Sub_FO_DN7">'Begroting + Financiering'!$H$14</definedName>
    <definedName name="Max_Sub_FO_DN8">'Begroting + Financiering'!$H$15</definedName>
    <definedName name="Max_Sub_FO_DN9">'Begroting + Financiering'!$H$16</definedName>
    <definedName name="Max_Sub_FO_Tot">'Begroting + Financiering'!$H$18</definedName>
    <definedName name="Max_Sub_IO_DN1">'Begroting + Financiering'!$I$8</definedName>
    <definedName name="Max_Sub_IO_DN10">'Begroting + Financiering'!$I$17</definedName>
    <definedName name="Max_Sub_IO_DN2">'Begroting + Financiering'!$I$9</definedName>
    <definedName name="Max_Sub_IO_DN3">'Begroting + Financiering'!$I$10</definedName>
    <definedName name="Max_Sub_IO_DN4">'Begroting + Financiering'!$I$11</definedName>
    <definedName name="Max_Sub_IO_DN5">'Begroting + Financiering'!$I$12</definedName>
    <definedName name="Max_Sub_IO_DN6">'Begroting + Financiering'!$I$13</definedName>
    <definedName name="Max_Sub_IO_DN7">'Begroting + Financiering'!$I$14</definedName>
    <definedName name="Max_Sub_IO_DN8">'Begroting + Financiering'!$I$15</definedName>
    <definedName name="Max_Sub_IO_DN9">'Begroting + Financiering'!$I$16</definedName>
    <definedName name="Max_Sub_IO_Tot">'Begroting + Financiering'!$I$18</definedName>
    <definedName name="Max_Sub_Tot">'Begroting + Financiering'!$K$18</definedName>
    <definedName name="Max_Subsidie_EO" localSheetId="3">'Deelnemer 1 - Penvoerder'!$I$76</definedName>
    <definedName name="Max_Subsidie_EO" localSheetId="12">'Deelnemer 10'!$I$76</definedName>
    <definedName name="Max_Subsidie_EO" localSheetId="4">'Deelnemer 2'!$I$76</definedName>
    <definedName name="Max_Subsidie_EO" localSheetId="5">'Deelnemer 3'!$I$76</definedName>
    <definedName name="Max_Subsidie_EO" localSheetId="6">'Deelnemer 4'!$I$76</definedName>
    <definedName name="Max_Subsidie_EO" localSheetId="7">'Deelnemer 5'!$I$76</definedName>
    <definedName name="Max_Subsidie_EO" localSheetId="8">'Deelnemer 6'!$I$76</definedName>
    <definedName name="Max_Subsidie_EO" localSheetId="9">'Deelnemer 7'!$I$76</definedName>
    <definedName name="Max_Subsidie_EO" localSheetId="10">'Deelnemer 8'!$I$76</definedName>
    <definedName name="Max_Subsidie_EO" localSheetId="11">'Deelnemer 9'!$I$76</definedName>
    <definedName name="Max_Subsidie_FO" localSheetId="3">'Deelnemer 1 - Penvoerder'!$E$76</definedName>
    <definedName name="Max_Subsidie_FO" localSheetId="12">'Deelnemer 10'!$E$76</definedName>
    <definedName name="Max_Subsidie_FO" localSheetId="4">'Deelnemer 2'!$E$76</definedName>
    <definedName name="Max_Subsidie_FO" localSheetId="5">'Deelnemer 3'!$E$76</definedName>
    <definedName name="Max_Subsidie_FO" localSheetId="6">'Deelnemer 4'!$E$76</definedName>
    <definedName name="Max_Subsidie_FO" localSheetId="7">'Deelnemer 5'!$E$76</definedName>
    <definedName name="Max_Subsidie_FO" localSheetId="8">'Deelnemer 6'!$E$76</definedName>
    <definedName name="Max_Subsidie_FO" localSheetId="9">'Deelnemer 7'!$E$76</definedName>
    <definedName name="Max_Subsidie_FO" localSheetId="10">'Deelnemer 8'!$E$76</definedName>
    <definedName name="Max_Subsidie_FO" localSheetId="11">'Deelnemer 9'!$E$76</definedName>
    <definedName name="Max_Subsidie_IO" localSheetId="3">'Deelnemer 1 - Penvoerder'!$G$76</definedName>
    <definedName name="Max_Subsidie_IO" localSheetId="12">'Deelnemer 10'!$G$76</definedName>
    <definedName name="Max_Subsidie_IO" localSheetId="4">'Deelnemer 2'!$G$76</definedName>
    <definedName name="Max_Subsidie_IO" localSheetId="5">'Deelnemer 3'!$G$76</definedName>
    <definedName name="Max_Subsidie_IO" localSheetId="6">'Deelnemer 4'!$G$76</definedName>
    <definedName name="Max_Subsidie_IO" localSheetId="7">'Deelnemer 5'!$G$76</definedName>
    <definedName name="Max_Subsidie_IO" localSheetId="8">'Deelnemer 6'!$G$76</definedName>
    <definedName name="Max_Subsidie_IO" localSheetId="9">'Deelnemer 7'!$G$76</definedName>
    <definedName name="Max_Subsidie_IO" localSheetId="10">'Deelnemer 8'!$G$76</definedName>
    <definedName name="Max_Subsidie_IO" localSheetId="11">'Deelnemer 9'!$G$76</definedName>
    <definedName name="Max_Subsidie_Totaal" localSheetId="3">'Deelnemer 1 - Penvoerder'!$J$76</definedName>
    <definedName name="Max_Subsidie_Totaal" localSheetId="12">'Deelnemer 10'!$J$76</definedName>
    <definedName name="Max_Subsidie_Totaal" localSheetId="4">'Deelnemer 2'!$J$76</definedName>
    <definedName name="Max_Subsidie_Totaal" localSheetId="5">'Deelnemer 3'!$J$76</definedName>
    <definedName name="Max_Subsidie_Totaal" localSheetId="6">'Deelnemer 4'!$J$76</definedName>
    <definedName name="Max_Subsidie_Totaal" localSheetId="7">'Deelnemer 5'!$J$76</definedName>
    <definedName name="Max_Subsidie_Totaal" localSheetId="8">'Deelnemer 6'!$J$76</definedName>
    <definedName name="Max_Subsidie_Totaal" localSheetId="9">'Deelnemer 7'!$J$76</definedName>
    <definedName name="Max_Subsidie_Totaal" localSheetId="10">'Deelnemer 8'!$J$76</definedName>
    <definedName name="Max_Subsidie_Totaal" localSheetId="11">'Deelnemer 9'!$J$76</definedName>
    <definedName name="Minimale_Cash_CoF">Table_LuT_Kosten_Deelnemers[[#Totals],[Minimale co-funding - 
Cash]]</definedName>
    <definedName name="Overige_Subsidies_DN1">'Begroting + Financiering'!$O$8</definedName>
    <definedName name="Overige_Subsidies_DN10">'Begroting + Financiering'!$O$17</definedName>
    <definedName name="Overige_Subsidies_DN2">'Begroting + Financiering'!$O$9</definedName>
    <definedName name="Overige_Subsidies_DN3">'Begroting + Financiering'!$O$10</definedName>
    <definedName name="Overige_Subsidies_DN4">'Begroting + Financiering'!$O$11</definedName>
    <definedName name="Overige_Subsidies_DN5">'Begroting + Financiering'!$O$12</definedName>
    <definedName name="Overige_Subsidies_DN6">'Begroting + Financiering'!$O$13</definedName>
    <definedName name="Overige_Subsidies_DN7">'Begroting + Financiering'!$O$14</definedName>
    <definedName name="Overige_Subsidies_DN8">'Begroting + Financiering'!$O$15</definedName>
    <definedName name="Overige_Subsidies_DN9">'Begroting + Financiering'!$O$16</definedName>
    <definedName name="Overige_Subsidies_Tot">'Begroting + Financiering'!$O$18</definedName>
    <definedName name="Projectacroniem">'Basisgegevens Aanvraag'!$B$5</definedName>
    <definedName name="Projecttitel">'Basisgegevens Aanvraag'!$B$4</definedName>
    <definedName name="Range_Deelnemer_Nrs">'Basisgegevens Aanvraag'!$A$8:$E$17</definedName>
    <definedName name="Range_Deelnemers">'Basisgegevens Aanvraag'!$A$7:$E$17</definedName>
    <definedName name="Range_Deelnemers_Naam_Organisaties">'Basisgegevens Aanvraag'!$B$8:$B$17</definedName>
    <definedName name="Range_Deelnemers_Type_Organisaties">'Basisgegevens Aanvraag'!$C$8:$C$17</definedName>
    <definedName name="SAPBEXdnldView" hidden="1">"3NQD6EKXAC576OVM4USCBBJ45"</definedName>
    <definedName name="SAPBEXsysID" hidden="1">"BTP"</definedName>
    <definedName name="Subsidie_DN1">'Begroting + Financiering'!$S$8</definedName>
    <definedName name="Subsidie_DN10">'Begroting + Financiering'!$S$17</definedName>
    <definedName name="Subsidie_DN2">'Begroting + Financiering'!$S$9</definedName>
    <definedName name="Subsidie_DN3">'Begroting + Financiering'!$S$10</definedName>
    <definedName name="Subsidie_DN4">'Begroting + Financiering'!$S$11</definedName>
    <definedName name="Subsidie_DN5">'Begroting + Financiering'!$S$12</definedName>
    <definedName name="Subsidie_DN6">'Begroting + Financiering'!$S$13</definedName>
    <definedName name="Subsidie_DN7">'Begroting + Financiering'!$S$14</definedName>
    <definedName name="Subsidie_DN8">'Begroting + Financiering'!$S$15</definedName>
    <definedName name="Subsidie_DN9">'Begroting + Financiering'!$S$16</definedName>
    <definedName name="Subsidie_EO_DN1">'Begroting + Financiering'!$R$8</definedName>
    <definedName name="Subsidie_EO_DN10">'Begroting + Financiering'!$R$17</definedName>
    <definedName name="Subsidie_EO_DN2">'Begroting + Financiering'!$R$9</definedName>
    <definedName name="Subsidie_EO_DN3">'Begroting + Financiering'!$R$10</definedName>
    <definedName name="Subsidie_EO_DN4">'Begroting + Financiering'!$R$11</definedName>
    <definedName name="Subsidie_EO_DN5">'Begroting + Financiering'!$R$12</definedName>
    <definedName name="Subsidie_EO_DN6">'Begroting + Financiering'!$R$13</definedName>
    <definedName name="Subsidie_EO_DN7">'Begroting + Financiering'!$R$14</definedName>
    <definedName name="Subsidie_EO_DN8">'Begroting + Financiering'!$R$15</definedName>
    <definedName name="Subsidie_EO_DN9">'Begroting + Financiering'!$R$16</definedName>
    <definedName name="Subsidie_EO_Tot">'Begroting + Financiering'!$R$18</definedName>
    <definedName name="Subsidie_FO_DN1">'Begroting + Financiering'!$P$8</definedName>
    <definedName name="Subsidie_FO_DN10">'Begroting + Financiering'!$P$17</definedName>
    <definedName name="Subsidie_FO_DN2">'Begroting + Financiering'!$P$9</definedName>
    <definedName name="Subsidie_FO_DN3">'Begroting + Financiering'!$P$10</definedName>
    <definedName name="Subsidie_FO_DN4">'Begroting + Financiering'!$P$11</definedName>
    <definedName name="Subsidie_FO_DN5">'Begroting + Financiering'!$P$12</definedName>
    <definedName name="Subsidie_FO_DN6">'Begroting + Financiering'!$P$13</definedName>
    <definedName name="Subsidie_FO_DN7">'Begroting + Financiering'!$P$14</definedName>
    <definedName name="Subsidie_FO_DN8">'Begroting + Financiering'!$P$15</definedName>
    <definedName name="Subsidie_FO_DN9">'Begroting + Financiering'!$P$16</definedName>
    <definedName name="Subsidie_FO_Tot">'Begroting + Financiering'!$P$18</definedName>
    <definedName name="Subsidie_instrument">'Basisgegevens Aanvraag'!$B$3</definedName>
    <definedName name="Subsidie_IO_DN1">'Begroting + Financiering'!$Q$8</definedName>
    <definedName name="Subsidie_IO_DN10">'Begroting + Financiering'!$Q$17</definedName>
    <definedName name="Subsidie_IO_DN2">'Begroting + Financiering'!$Q$9</definedName>
    <definedName name="Subsidie_IO_DN3">'Begroting + Financiering'!$Q$10</definedName>
    <definedName name="Subsidie_IO_DN4">'Begroting + Financiering'!$Q$11</definedName>
    <definedName name="Subsidie_IO_DN5">'Begroting + Financiering'!$Q$12</definedName>
    <definedName name="Subsidie_IO_DN6">'Begroting + Financiering'!$Q$13</definedName>
    <definedName name="Subsidie_IO_DN7">'Begroting + Financiering'!$Q$14</definedName>
    <definedName name="Subsidie_IO_DN8">'Begroting + Financiering'!$Q$15</definedName>
    <definedName name="Subsidie_IO_DN9">'Begroting + Financiering'!$Q$16</definedName>
    <definedName name="Subsidie_IO_Tot">'Begroting + Financiering'!$Q$18</definedName>
    <definedName name="Subsidie_Tot">'Begroting + Financiering'!$S$18</definedName>
    <definedName name="Type_Organisatie" localSheetId="3">'Deelnemer 1 - Penvoerder'!$B$6</definedName>
    <definedName name="Type_Organisatie" localSheetId="12">'Deelnemer 10'!$B$6</definedName>
    <definedName name="Type_Organisatie" localSheetId="4">'Deelnemer 2'!$B$6</definedName>
    <definedName name="Type_Organisatie" localSheetId="5">'Deelnemer 3'!$B$6</definedName>
    <definedName name="Type_Organisatie" localSheetId="6">'Deelnemer 4'!$B$6</definedName>
    <definedName name="Type_Organisatie" localSheetId="7">'Deelnemer 5'!$B$6</definedName>
    <definedName name="Type_Organisatie" localSheetId="8">'Deelnemer 6'!$B$6</definedName>
    <definedName name="Type_Organisatie" localSheetId="9">'Deelnemer 7'!$B$6</definedName>
    <definedName name="Type_Organisatie" localSheetId="10">'Deelnemer 8'!$B$6</definedName>
    <definedName name="Type_Organisatie" localSheetId="11">'Deelnemer 9'!$B$6</definedName>
    <definedName name="ValList_Deelnemers">'Validation Lists'!$C$2:$C$12</definedName>
    <definedName name="ValList_ja_epsilon">'Validation Lists'!$D$2:$D$2</definedName>
    <definedName name="ValList_Kostensystematiek">'Validation Lists'!$B$2:$B$5</definedName>
    <definedName name="ValList_Subsidie_instrument">'Validation Lists'!$E$2:$E$6</definedName>
    <definedName name="ValList_Type_Organisatie">'Validation Lists'!$A$2:$A$12</definedName>
    <definedName name="Var_MKB_Consortium">AND(Table_LuT_Deelnemers[MKB-Consortium - part?])</definedName>
    <definedName name="Var_Sub.instr.">_xlfn.XLOOKUP(Subsidie_instrument,Table_Sub.instr.[Subsidie-instrument],Table_Sub.instr.[Sub.instr.],"&lt;Not in LuT&gt;",0,1)</definedName>
    <definedName name="Var_Subs.reg.">_xlfn.XLOOKUP(Var_Subs.instr.,Table_Sub.instr.[Sub.instr.],Table_Sub.instr.[Subsidieregeling],"&lt;Not in LuT&gt;",0,1)</definedName>
    <definedName name="Vaste_uurtarief">'Validation Lists'!$B$5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6" i="8" l="1" a="1"/>
  <c r="C36" i="8" s="1"/>
  <c r="D36" i="8" s="1"/>
  <c r="AL2" i="10" a="1"/>
  <c r="AL2" i="10" s="1"/>
  <c r="AL3" i="10" a="1"/>
  <c r="AL3" i="10" s="1"/>
  <c r="AL4" i="10" a="1"/>
  <c r="AL4" i="10" s="1"/>
  <c r="AL5" i="10" a="1"/>
  <c r="AL5" i="10" s="1"/>
  <c r="AL6" i="10" a="1"/>
  <c r="AL6" i="10" s="1"/>
  <c r="AL7" i="10" a="1"/>
  <c r="AL7" i="10" s="1"/>
  <c r="AL8" i="10" a="1"/>
  <c r="AL8" i="10" s="1"/>
  <c r="AL9" i="10" a="1"/>
  <c r="AL9" i="10" s="1"/>
  <c r="AL10" i="10" a="1"/>
  <c r="AL10" i="10" s="1"/>
  <c r="AL11" i="10" a="1"/>
  <c r="AL11" i="10" s="1"/>
  <c r="V2" i="10"/>
  <c r="F5" i="1" s="1"/>
  <c r="V3" i="10"/>
  <c r="V4" i="10"/>
  <c r="V5" i="10"/>
  <c r="V6" i="10"/>
  <c r="V7" i="10"/>
  <c r="V8" i="10"/>
  <c r="V9" i="10"/>
  <c r="V10" i="10"/>
  <c r="V11" i="10"/>
  <c r="C3" i="29"/>
  <c r="C33" i="8" a="1"/>
  <c r="C33" i="8" s="1"/>
  <c r="F3" i="1" l="1" a="1"/>
  <c r="F3" i="1" s="1"/>
  <c r="C8" i="29"/>
  <c r="C14" i="29"/>
  <c r="J3" i="28" l="1"/>
  <c r="J4" i="28"/>
  <c r="J5" i="28"/>
  <c r="J6" i="28"/>
  <c r="J7" i="28"/>
  <c r="K3" i="28"/>
  <c r="K4" i="28"/>
  <c r="K5" i="28"/>
  <c r="K6" i="28"/>
  <c r="K7" i="28"/>
  <c r="K8" i="28"/>
  <c r="J8" i="28" s="1"/>
  <c r="T19" i="10" l="1" a="1"/>
  <c r="T19" i="10" s="1"/>
  <c r="U19" i="10" a="1"/>
  <c r="U19" i="10" s="1"/>
  <c r="A20" i="28"/>
  <c r="A21" i="28"/>
  <c r="B22" i="28"/>
  <c r="A22" i="28" s="1"/>
  <c r="B8" i="28"/>
  <c r="A8" i="28" s="1"/>
  <c r="B20" i="28"/>
  <c r="B21" i="28"/>
  <c r="B23" i="28"/>
  <c r="A23" i="28" s="1"/>
  <c r="B7" i="28"/>
  <c r="A7" i="28" s="1"/>
  <c r="B9" i="28"/>
  <c r="A9" i="28" s="1"/>
  <c r="B10" i="28"/>
  <c r="A10" i="28" s="1"/>
  <c r="C15" i="29" l="1"/>
  <c r="A1" i="1" a="1"/>
  <c r="A1" i="1" s="1"/>
  <c r="E164" i="17" l="1"/>
  <c r="E146" i="17"/>
  <c r="E128" i="17"/>
  <c r="E110" i="17"/>
  <c r="E92" i="17"/>
  <c r="E74" i="17"/>
  <c r="E56" i="17"/>
  <c r="E38" i="17"/>
  <c r="E20" i="17"/>
  <c r="B181" i="17"/>
  <c r="B180" i="17"/>
  <c r="B179" i="17"/>
  <c r="B178" i="17"/>
  <c r="B177" i="17"/>
  <c r="B176" i="17"/>
  <c r="B175" i="17"/>
  <c r="B174" i="17"/>
  <c r="B173" i="17"/>
  <c r="B172" i="17"/>
  <c r="B171" i="17"/>
  <c r="B170" i="17"/>
  <c r="B169" i="17"/>
  <c r="B168" i="17"/>
  <c r="B167" i="17"/>
  <c r="B166" i="17"/>
  <c r="B165" i="17"/>
  <c r="B164" i="17"/>
  <c r="B163" i="17"/>
  <c r="B162" i="17"/>
  <c r="B161" i="17"/>
  <c r="B160" i="17"/>
  <c r="B159" i="17"/>
  <c r="B158" i="17"/>
  <c r="B157" i="17"/>
  <c r="B156" i="17"/>
  <c r="B155" i="17"/>
  <c r="B154" i="17"/>
  <c r="B153" i="17"/>
  <c r="B152" i="17"/>
  <c r="B151" i="17"/>
  <c r="B150" i="17"/>
  <c r="B149" i="17"/>
  <c r="B148" i="17"/>
  <c r="B147" i="17"/>
  <c r="B146" i="17"/>
  <c r="B145" i="17"/>
  <c r="B144" i="17"/>
  <c r="B143" i="17"/>
  <c r="B142" i="17"/>
  <c r="B141" i="17"/>
  <c r="B140" i="17"/>
  <c r="B139" i="17"/>
  <c r="B138" i="17"/>
  <c r="B137" i="17"/>
  <c r="B136" i="17"/>
  <c r="B135" i="17"/>
  <c r="B134" i="17"/>
  <c r="B133" i="17"/>
  <c r="B132" i="17"/>
  <c r="B131" i="17"/>
  <c r="B130" i="17"/>
  <c r="B129" i="17"/>
  <c r="B128" i="17"/>
  <c r="B127" i="17"/>
  <c r="B126" i="17"/>
  <c r="B125" i="17"/>
  <c r="B124" i="17"/>
  <c r="B123" i="17"/>
  <c r="B122" i="17"/>
  <c r="B121" i="17"/>
  <c r="B120" i="17"/>
  <c r="B119" i="17"/>
  <c r="B118" i="17"/>
  <c r="B117" i="17"/>
  <c r="B116" i="17"/>
  <c r="B115" i="17"/>
  <c r="B114" i="17"/>
  <c r="B113" i="17"/>
  <c r="B112" i="17"/>
  <c r="B111" i="17"/>
  <c r="B110" i="17"/>
  <c r="B109" i="17"/>
  <c r="B108" i="17"/>
  <c r="B107" i="17"/>
  <c r="B106" i="17"/>
  <c r="B105" i="17"/>
  <c r="B104" i="17"/>
  <c r="B103" i="17"/>
  <c r="B102" i="17"/>
  <c r="B101" i="17"/>
  <c r="B100" i="17"/>
  <c r="B99" i="17"/>
  <c r="B98" i="17"/>
  <c r="B97" i="17"/>
  <c r="B96" i="17"/>
  <c r="B95" i="17"/>
  <c r="B94" i="17"/>
  <c r="B93" i="17"/>
  <c r="B92" i="17"/>
  <c r="B91" i="17"/>
  <c r="B90" i="17"/>
  <c r="B89" i="17"/>
  <c r="B88" i="17"/>
  <c r="B87" i="17"/>
  <c r="B86" i="17"/>
  <c r="B85" i="17"/>
  <c r="B84" i="17"/>
  <c r="B83" i="17"/>
  <c r="B82" i="17"/>
  <c r="B81" i="17"/>
  <c r="B80" i="17"/>
  <c r="B79" i="17"/>
  <c r="B78" i="17"/>
  <c r="B77" i="17"/>
  <c r="B76" i="17"/>
  <c r="B75" i="17"/>
  <c r="B74" i="17"/>
  <c r="B73" i="17"/>
  <c r="B72" i="17"/>
  <c r="B71" i="17"/>
  <c r="B70" i="17"/>
  <c r="B69" i="17"/>
  <c r="B68" i="17"/>
  <c r="B67" i="17"/>
  <c r="B66" i="17"/>
  <c r="B65" i="17"/>
  <c r="B64" i="17"/>
  <c r="B63" i="17"/>
  <c r="B62" i="17"/>
  <c r="B61" i="17"/>
  <c r="B60" i="17"/>
  <c r="B59" i="17"/>
  <c r="B58" i="17"/>
  <c r="B57" i="17"/>
  <c r="B56" i="17"/>
  <c r="B55" i="17"/>
  <c r="B54" i="17"/>
  <c r="B53" i="17"/>
  <c r="B52" i="17"/>
  <c r="B51" i="17"/>
  <c r="B50" i="17"/>
  <c r="B49" i="17"/>
  <c r="B48" i="17"/>
  <c r="B47" i="17"/>
  <c r="B46" i="17"/>
  <c r="B45" i="17"/>
  <c r="B44" i="17"/>
  <c r="B43" i="17"/>
  <c r="B42" i="17"/>
  <c r="B41" i="17"/>
  <c r="B40" i="17"/>
  <c r="B39" i="17"/>
  <c r="B38" i="17"/>
  <c r="B37" i="17"/>
  <c r="B36" i="17"/>
  <c r="B35" i="17"/>
  <c r="B34" i="17"/>
  <c r="B33" i="17"/>
  <c r="B32" i="17"/>
  <c r="B31" i="17"/>
  <c r="B30" i="17"/>
  <c r="B29" i="17"/>
  <c r="B28" i="17"/>
  <c r="B27" i="17"/>
  <c r="B26" i="17"/>
  <c r="B25" i="17"/>
  <c r="B24" i="17"/>
  <c r="B23" i="17"/>
  <c r="B22" i="17"/>
  <c r="B21" i="17"/>
  <c r="B19" i="17"/>
  <c r="B18" i="17"/>
  <c r="B17" i="17"/>
  <c r="B16" i="17"/>
  <c r="B15" i="17"/>
  <c r="B14" i="17"/>
  <c r="B13" i="17"/>
  <c r="B12" i="17"/>
  <c r="B11" i="17"/>
  <c r="B10" i="17"/>
  <c r="B9" i="17"/>
  <c r="B8" i="17"/>
  <c r="B7" i="17"/>
  <c r="B6" i="17"/>
  <c r="B5" i="17"/>
  <c r="B4" i="17"/>
  <c r="B3" i="17"/>
  <c r="B20" i="17"/>
  <c r="B2" i="17"/>
  <c r="BA10" i="10" a="1"/>
  <c r="BA4" i="10" a="1"/>
  <c r="AY7" i="10" a="1"/>
  <c r="BA5" i="10" a="1"/>
  <c r="AY10" i="10" a="1"/>
  <c r="AZ6" i="10" a="1"/>
  <c r="AZ3" i="10" a="1"/>
  <c r="AZ5" i="10" a="1"/>
  <c r="AZ7" i="10" a="1"/>
  <c r="AZ9" i="10" a="1"/>
  <c r="BA6" i="10" a="1"/>
  <c r="AZ11" i="10" a="1"/>
  <c r="BA2" i="10" a="1"/>
  <c r="AZ10" i="10" a="1"/>
  <c r="AY4" i="10" a="1"/>
  <c r="AZ4" i="10" a="1"/>
  <c r="BA3" i="10" a="1"/>
  <c r="AY2" i="10" a="1"/>
  <c r="AZ8" i="10" a="1"/>
  <c r="AY11" i="10" a="1"/>
  <c r="AY8" i="10" a="1"/>
  <c r="AY5" i="10" a="1"/>
  <c r="BA11" i="10" a="1"/>
  <c r="AZ2" i="10" a="1"/>
  <c r="BA7" i="10" a="1"/>
  <c r="AY6" i="10" a="1"/>
  <c r="AY9" i="10" a="1"/>
  <c r="BA8" i="10" a="1"/>
  <c r="AY3" i="10" a="1"/>
  <c r="BA9" i="10" a="1"/>
  <c r="BA10" i="10" l="1"/>
  <c r="BA6" i="10"/>
  <c r="BA9" i="10"/>
  <c r="BA5" i="10"/>
  <c r="BA8" i="10"/>
  <c r="BA4" i="10"/>
  <c r="BA11" i="10"/>
  <c r="BA7" i="10"/>
  <c r="BA3" i="10"/>
  <c r="BA2" i="10"/>
  <c r="AZ5" i="10"/>
  <c r="AZ8" i="10"/>
  <c r="AZ4" i="10"/>
  <c r="AZ9" i="10"/>
  <c r="AZ3" i="10"/>
  <c r="AZ11" i="10"/>
  <c r="AZ7" i="10"/>
  <c r="AZ10" i="10"/>
  <c r="AZ6" i="10"/>
  <c r="AZ2" i="10"/>
  <c r="AY10" i="10"/>
  <c r="AY6" i="10"/>
  <c r="AY2" i="10"/>
  <c r="AY9" i="10"/>
  <c r="AY5" i="10"/>
  <c r="AY8" i="10"/>
  <c r="AY4" i="10"/>
  <c r="AY3" i="10"/>
  <c r="AY11" i="10"/>
  <c r="AY7" i="10"/>
  <c r="C16" i="29"/>
  <c r="C13" i="29"/>
  <c r="C12" i="29"/>
  <c r="C11" i="29"/>
  <c r="C10" i="29"/>
  <c r="C9" i="29"/>
  <c r="C7" i="29"/>
  <c r="C6" i="29"/>
  <c r="C5" i="29"/>
  <c r="C4" i="29"/>
  <c r="C2" i="29"/>
  <c r="B27" i="28"/>
  <c r="A27" i="28" s="1"/>
  <c r="B26" i="28"/>
  <c r="A26" i="28" s="1"/>
  <c r="B25" i="28"/>
  <c r="A25" i="28" s="1"/>
  <c r="B24" i="28"/>
  <c r="A24" i="28" s="1"/>
  <c r="B19" i="28"/>
  <c r="A19" i="28" s="1"/>
  <c r="B18" i="28"/>
  <c r="A18" i="28" s="1"/>
  <c r="B12" i="28"/>
  <c r="A12" i="28" s="1"/>
  <c r="B11" i="28"/>
  <c r="A11" i="28" s="1"/>
  <c r="B6" i="28"/>
  <c r="A6" i="28" s="1"/>
  <c r="B5" i="28"/>
  <c r="A5" i="28" s="1"/>
  <c r="B4" i="28"/>
  <c r="A4" i="28" s="1"/>
  <c r="B3" i="28"/>
  <c r="A3" i="28" s="1"/>
  <c r="V31" i="24" a="1"/>
  <c r="V31" i="24" s="1"/>
  <c r="U31" i="24" a="1"/>
  <c r="U31" i="24" s="1"/>
  <c r="S31" i="24" a="1"/>
  <c r="S31" i="24" s="1"/>
  <c r="R31" i="24" a="1"/>
  <c r="R31" i="24" s="1"/>
  <c r="D31" i="24"/>
  <c r="C31" i="24"/>
  <c r="V30" i="24" a="1"/>
  <c r="V30" i="24" s="1"/>
  <c r="U30" i="24" a="1"/>
  <c r="U30" i="24" s="1"/>
  <c r="S30" i="24" a="1"/>
  <c r="S30" i="24" s="1"/>
  <c r="R30" i="24" a="1"/>
  <c r="R30" i="24" s="1"/>
  <c r="D30" i="24"/>
  <c r="C30" i="24"/>
  <c r="V29" i="24" a="1"/>
  <c r="V29" i="24" s="1"/>
  <c r="U29" i="24" a="1"/>
  <c r="U29" i="24" s="1"/>
  <c r="S29" i="24" a="1"/>
  <c r="S29" i="24" s="1"/>
  <c r="R29" i="24" a="1"/>
  <c r="R29" i="24" s="1"/>
  <c r="D29" i="24"/>
  <c r="C29" i="24"/>
  <c r="V28" i="24" a="1"/>
  <c r="V28" i="24" s="1"/>
  <c r="U28" i="24" a="1"/>
  <c r="U28" i="24" s="1"/>
  <c r="S28" i="24" a="1"/>
  <c r="S28" i="24" s="1"/>
  <c r="R28" i="24" a="1"/>
  <c r="R28" i="24" s="1"/>
  <c r="D28" i="24"/>
  <c r="C28" i="24"/>
  <c r="V27" i="24" a="1"/>
  <c r="V27" i="24" s="1"/>
  <c r="U27" i="24" a="1"/>
  <c r="U27" i="24" s="1"/>
  <c r="S27" i="24" a="1"/>
  <c r="S27" i="24" s="1"/>
  <c r="R27" i="24" a="1"/>
  <c r="R27" i="24" s="1"/>
  <c r="D27" i="24"/>
  <c r="C27" i="24"/>
  <c r="V26" i="24" a="1"/>
  <c r="V26" i="24" s="1"/>
  <c r="U26" i="24" a="1"/>
  <c r="U26" i="24" s="1"/>
  <c r="S26" i="24" a="1"/>
  <c r="S26" i="24" s="1"/>
  <c r="R26" i="24" a="1"/>
  <c r="R26" i="24" s="1"/>
  <c r="D26" i="24"/>
  <c r="C26" i="24"/>
  <c r="V25" i="24" a="1"/>
  <c r="V25" i="24" s="1"/>
  <c r="U25" i="24" a="1"/>
  <c r="U25" i="24" s="1"/>
  <c r="S25" i="24" a="1"/>
  <c r="S25" i="24" s="1"/>
  <c r="R25" i="24" a="1"/>
  <c r="R25" i="24" s="1"/>
  <c r="D25" i="24"/>
  <c r="C25" i="24"/>
  <c r="V24" i="24" a="1"/>
  <c r="V24" i="24" s="1"/>
  <c r="U24" i="24" a="1"/>
  <c r="U24" i="24" s="1"/>
  <c r="S24" i="24" a="1"/>
  <c r="S24" i="24" s="1"/>
  <c r="R24" i="24" a="1"/>
  <c r="R24" i="24" s="1"/>
  <c r="D24" i="24"/>
  <c r="C24" i="24"/>
  <c r="V23" i="24" a="1"/>
  <c r="V23" i="24" s="1"/>
  <c r="U23" i="24" a="1"/>
  <c r="U23" i="24" s="1"/>
  <c r="S23" i="24" a="1"/>
  <c r="S23" i="24" s="1"/>
  <c r="R23" i="24" a="1"/>
  <c r="R23" i="24" s="1"/>
  <c r="D23" i="24"/>
  <c r="C23" i="24"/>
  <c r="V22" i="24" a="1"/>
  <c r="V22" i="24" s="1"/>
  <c r="U22" i="24" a="1"/>
  <c r="U22" i="24" s="1"/>
  <c r="S22" i="24" a="1"/>
  <c r="S22" i="24" s="1"/>
  <c r="R22" i="24" a="1"/>
  <c r="R22" i="24" s="1"/>
  <c r="D22" i="24"/>
  <c r="C22" i="24"/>
  <c r="V21" i="24" a="1"/>
  <c r="V21" i="24" s="1"/>
  <c r="U21" i="24" a="1"/>
  <c r="U21" i="24" s="1"/>
  <c r="S21" i="24" a="1"/>
  <c r="S21" i="24" s="1"/>
  <c r="R21" i="24" a="1"/>
  <c r="R21" i="24" s="1"/>
  <c r="D21" i="24"/>
  <c r="C21" i="24"/>
  <c r="V20" i="24" a="1"/>
  <c r="V20" i="24" s="1"/>
  <c r="U20" i="24" a="1"/>
  <c r="U20" i="24" s="1"/>
  <c r="S20" i="24" a="1"/>
  <c r="S20" i="24" s="1"/>
  <c r="R20" i="24" a="1"/>
  <c r="R20" i="24" s="1"/>
  <c r="D20" i="24"/>
  <c r="C20" i="24"/>
  <c r="V19" i="24" a="1"/>
  <c r="V19" i="24" s="1"/>
  <c r="U19" i="24" a="1"/>
  <c r="U19" i="24" s="1"/>
  <c r="S19" i="24" a="1"/>
  <c r="S19" i="24" s="1"/>
  <c r="R19" i="24" a="1"/>
  <c r="R19" i="24" s="1"/>
  <c r="D19" i="24"/>
  <c r="C19" i="24"/>
  <c r="V18" i="24" a="1"/>
  <c r="V18" i="24" s="1"/>
  <c r="U18" i="24" a="1"/>
  <c r="U18" i="24" s="1"/>
  <c r="S18" i="24" a="1"/>
  <c r="S18" i="24" s="1"/>
  <c r="R18" i="24" a="1"/>
  <c r="R18" i="24" s="1"/>
  <c r="D18" i="24"/>
  <c r="C18" i="24"/>
  <c r="V17" i="24" a="1"/>
  <c r="V17" i="24" s="1"/>
  <c r="U17" i="24" a="1"/>
  <c r="U17" i="24" s="1"/>
  <c r="S17" i="24" a="1"/>
  <c r="S17" i="24" s="1"/>
  <c r="R17" i="24" a="1"/>
  <c r="R17" i="24" s="1"/>
  <c r="D17" i="24"/>
  <c r="C17" i="24"/>
  <c r="V16" i="24" a="1"/>
  <c r="V16" i="24" s="1"/>
  <c r="U16" i="24" a="1"/>
  <c r="U16" i="24" s="1"/>
  <c r="S16" i="24" a="1"/>
  <c r="S16" i="24" s="1"/>
  <c r="R16" i="24" a="1"/>
  <c r="R16" i="24" s="1"/>
  <c r="D16" i="24"/>
  <c r="C16" i="24"/>
  <c r="V15" i="24" a="1"/>
  <c r="V15" i="24" s="1"/>
  <c r="U15" i="24" a="1"/>
  <c r="U15" i="24" s="1"/>
  <c r="S15" i="24" a="1"/>
  <c r="S15" i="24" s="1"/>
  <c r="R15" i="24" a="1"/>
  <c r="R15" i="24" s="1"/>
  <c r="D15" i="24"/>
  <c r="C15" i="24"/>
  <c r="V14" i="24" a="1"/>
  <c r="V14" i="24" s="1"/>
  <c r="U14" i="24" a="1"/>
  <c r="U14" i="24" s="1"/>
  <c r="S14" i="24" a="1"/>
  <c r="S14" i="24" s="1"/>
  <c r="R14" i="24" a="1"/>
  <c r="R14" i="24" s="1"/>
  <c r="D14" i="24"/>
  <c r="C14" i="24"/>
  <c r="V13" i="24" a="1"/>
  <c r="V13" i="24" s="1"/>
  <c r="U13" i="24" a="1"/>
  <c r="U13" i="24" s="1"/>
  <c r="S13" i="24" a="1"/>
  <c r="S13" i="24" s="1"/>
  <c r="R13" i="24" a="1"/>
  <c r="R13" i="24" s="1"/>
  <c r="D13" i="24"/>
  <c r="C13" i="24"/>
  <c r="V12" i="24" a="1"/>
  <c r="V12" i="24" s="1"/>
  <c r="U12" i="24" a="1"/>
  <c r="U12" i="24" s="1"/>
  <c r="S12" i="24" a="1"/>
  <c r="S12" i="24" s="1"/>
  <c r="R12" i="24" a="1"/>
  <c r="R12" i="24" s="1"/>
  <c r="D12" i="24"/>
  <c r="C12" i="24"/>
  <c r="D11" i="24"/>
  <c r="C11" i="24"/>
  <c r="D10" i="24"/>
  <c r="C10" i="24"/>
  <c r="D9" i="24"/>
  <c r="C9" i="24"/>
  <c r="D8" i="24"/>
  <c r="C8" i="24"/>
  <c r="D7" i="24"/>
  <c r="C7" i="24"/>
  <c r="D6" i="24"/>
  <c r="C6" i="24"/>
  <c r="D5" i="24"/>
  <c r="C5" i="24"/>
  <c r="D4" i="24"/>
  <c r="C4" i="24"/>
  <c r="D3" i="24"/>
  <c r="C3" i="24"/>
  <c r="D2" i="24"/>
  <c r="C2" i="24"/>
  <c r="R11" i="10" a="1"/>
  <c r="R11" i="10" s="1"/>
  <c r="H11" i="10" s="1" a="1"/>
  <c r="H11" i="10" s="1"/>
  <c r="Q11" i="10" a="1"/>
  <c r="Q11" i="10" s="1"/>
  <c r="G11" i="10" s="1" a="1"/>
  <c r="G11" i="10" s="1"/>
  <c r="F165" i="17" s="1"/>
  <c r="P11" i="10" a="1"/>
  <c r="P11" i="10" s="1"/>
  <c r="O11" i="10" a="1"/>
  <c r="O11" i="10" s="1"/>
  <c r="N11" i="10"/>
  <c r="M11" i="10"/>
  <c r="U11" i="10" s="1"/>
  <c r="L11" i="10"/>
  <c r="D11" i="10"/>
  <c r="R10" i="10" a="1"/>
  <c r="R10" i="10" s="1"/>
  <c r="H10" i="10" s="1" a="1"/>
  <c r="H10" i="10" s="1"/>
  <c r="Q10" i="10" a="1"/>
  <c r="Q10" i="10" s="1"/>
  <c r="G10" i="10" s="1" a="1"/>
  <c r="G10" i="10" s="1"/>
  <c r="F147" i="17" s="1"/>
  <c r="P10" i="10" a="1"/>
  <c r="P10" i="10" s="1"/>
  <c r="O10" i="10" a="1"/>
  <c r="O10" i="10" s="1"/>
  <c r="N10" i="10"/>
  <c r="M10" i="10"/>
  <c r="U10" i="10" s="1"/>
  <c r="L10" i="10"/>
  <c r="D10" i="10"/>
  <c r="R9" i="10" a="1"/>
  <c r="R9" i="10" s="1"/>
  <c r="H9" i="10" s="1" a="1"/>
  <c r="H9" i="10" s="1"/>
  <c r="Q9" i="10" a="1"/>
  <c r="Q9" i="10" s="1"/>
  <c r="G9" i="10" s="1" a="1"/>
  <c r="G9" i="10" s="1"/>
  <c r="F129" i="17" s="1"/>
  <c r="P9" i="10" a="1"/>
  <c r="P9" i="10" s="1"/>
  <c r="O9" i="10" a="1"/>
  <c r="O9" i="10" s="1"/>
  <c r="N9" i="10"/>
  <c r="M9" i="10"/>
  <c r="U9" i="10" s="1"/>
  <c r="L9" i="10"/>
  <c r="D9" i="10"/>
  <c r="R8" i="10" a="1"/>
  <c r="R8" i="10" s="1"/>
  <c r="H8" i="10" s="1" a="1"/>
  <c r="H8" i="10" s="1"/>
  <c r="Q8" i="10" a="1"/>
  <c r="Q8" i="10" s="1"/>
  <c r="G8" i="10" s="1" a="1"/>
  <c r="G8" i="10" s="1"/>
  <c r="F111" i="17" s="1"/>
  <c r="P8" i="10" a="1"/>
  <c r="P8" i="10" s="1"/>
  <c r="O8" i="10" a="1"/>
  <c r="O8" i="10" s="1"/>
  <c r="N8" i="10"/>
  <c r="M8" i="10"/>
  <c r="U8" i="10" s="1"/>
  <c r="L8" i="10"/>
  <c r="D8" i="10"/>
  <c r="R7" i="10" a="1"/>
  <c r="R7" i="10" s="1"/>
  <c r="H7" i="10" s="1" a="1"/>
  <c r="H7" i="10" s="1"/>
  <c r="Q7" i="10" a="1"/>
  <c r="Q7" i="10" s="1"/>
  <c r="G7" i="10" s="1" a="1"/>
  <c r="G7" i="10" s="1"/>
  <c r="F93" i="17" s="1"/>
  <c r="P7" i="10" a="1"/>
  <c r="P7" i="10" s="1"/>
  <c r="O7" i="10" a="1"/>
  <c r="O7" i="10" s="1"/>
  <c r="N7" i="10"/>
  <c r="M7" i="10"/>
  <c r="U7" i="10" s="1"/>
  <c r="L7" i="10"/>
  <c r="D7" i="10"/>
  <c r="R6" i="10" a="1"/>
  <c r="R6" i="10" s="1"/>
  <c r="H6" i="10" s="1" a="1"/>
  <c r="H6" i="10" s="1"/>
  <c r="Q6" i="10" a="1"/>
  <c r="Q6" i="10" s="1"/>
  <c r="G6" i="10" s="1" a="1"/>
  <c r="G6" i="10" s="1"/>
  <c r="F75" i="17" s="1"/>
  <c r="P6" i="10" a="1"/>
  <c r="P6" i="10" s="1"/>
  <c r="O6" i="10" a="1"/>
  <c r="O6" i="10" s="1"/>
  <c r="N6" i="10"/>
  <c r="M6" i="10"/>
  <c r="U6" i="10" s="1"/>
  <c r="L6" i="10"/>
  <c r="D6" i="10"/>
  <c r="R5" i="10" a="1"/>
  <c r="R5" i="10" s="1"/>
  <c r="H5" i="10" s="1" a="1"/>
  <c r="H5" i="10" s="1"/>
  <c r="Q5" i="10" a="1"/>
  <c r="Q5" i="10" s="1"/>
  <c r="G5" i="10" s="1" a="1"/>
  <c r="G5" i="10" s="1"/>
  <c r="F57" i="17" s="1"/>
  <c r="P5" i="10" a="1"/>
  <c r="P5" i="10" s="1"/>
  <c r="O5" i="10" a="1"/>
  <c r="O5" i="10" s="1"/>
  <c r="N5" i="10"/>
  <c r="M5" i="10"/>
  <c r="U5" i="10" s="1"/>
  <c r="L5" i="10"/>
  <c r="D5" i="10"/>
  <c r="R4" i="10" a="1"/>
  <c r="R4" i="10" s="1"/>
  <c r="H4" i="10" s="1" a="1"/>
  <c r="H4" i="10" s="1"/>
  <c r="Q4" i="10" a="1"/>
  <c r="Q4" i="10" s="1"/>
  <c r="G4" i="10" s="1" a="1"/>
  <c r="G4" i="10" s="1"/>
  <c r="F39" i="17" s="1"/>
  <c r="P4" i="10" a="1"/>
  <c r="P4" i="10" s="1"/>
  <c r="O4" i="10" a="1"/>
  <c r="O4" i="10" s="1"/>
  <c r="N4" i="10"/>
  <c r="M4" i="10"/>
  <c r="U4" i="10" s="1"/>
  <c r="L4" i="10"/>
  <c r="D4" i="10"/>
  <c r="R3" i="10" a="1"/>
  <c r="R3" i="10" s="1"/>
  <c r="H3" i="10" s="1" a="1"/>
  <c r="H3" i="10" s="1"/>
  <c r="Q3" i="10" a="1"/>
  <c r="Q3" i="10" s="1"/>
  <c r="G3" i="10" s="1" a="1"/>
  <c r="G3" i="10" s="1"/>
  <c r="F21" i="17" s="1"/>
  <c r="P3" i="10" a="1"/>
  <c r="P3" i="10" s="1"/>
  <c r="O3" i="10" a="1"/>
  <c r="O3" i="10" s="1"/>
  <c r="N3" i="10"/>
  <c r="M3" i="10"/>
  <c r="U3" i="10" s="1"/>
  <c r="L3" i="10"/>
  <c r="D3" i="10"/>
  <c r="R2" i="10" a="1"/>
  <c r="R2" i="10" s="1"/>
  <c r="H2" i="10" s="1" a="1"/>
  <c r="H2" i="10" s="1"/>
  <c r="Q2" i="10" a="1"/>
  <c r="Q2" i="10" s="1"/>
  <c r="P2" i="10" a="1"/>
  <c r="P2" i="10" s="1"/>
  <c r="F2" i="10" s="1" a="1"/>
  <c r="F2" i="10" s="1"/>
  <c r="O2" i="10" a="1"/>
  <c r="O2" i="10" s="1"/>
  <c r="N2" i="10"/>
  <c r="M2" i="10"/>
  <c r="U2" i="10" s="1"/>
  <c r="L2" i="10"/>
  <c r="D2" i="10"/>
  <c r="E2" i="17"/>
  <c r="I25" i="6"/>
  <c r="B24" i="6"/>
  <c r="B23" i="6"/>
  <c r="B22" i="6"/>
  <c r="B21" i="6"/>
  <c r="B20" i="6"/>
  <c r="B19" i="6"/>
  <c r="B18" i="6"/>
  <c r="B17" i="6"/>
  <c r="B16" i="6"/>
  <c r="B15" i="6"/>
  <c r="B14" i="6"/>
  <c r="B13" i="6"/>
  <c r="B12" i="6"/>
  <c r="B11" i="6"/>
  <c r="B10" i="6"/>
  <c r="B9" i="6"/>
  <c r="B8" i="6"/>
  <c r="B7" i="6"/>
  <c r="B4" i="6"/>
  <c r="T18" i="8"/>
  <c r="R18" i="8"/>
  <c r="Q18" i="8"/>
  <c r="P18" i="8"/>
  <c r="O18" i="8"/>
  <c r="N18" i="8"/>
  <c r="M18" i="8"/>
  <c r="L18" i="8"/>
  <c r="S17" i="8"/>
  <c r="S16" i="8"/>
  <c r="T16" i="8" s="1"/>
  <c r="S15" i="8"/>
  <c r="T15" i="8" s="1"/>
  <c r="S14" i="8"/>
  <c r="S13" i="8"/>
  <c r="T13" i="8" s="1"/>
  <c r="S12" i="8"/>
  <c r="S11" i="8"/>
  <c r="S10" i="8"/>
  <c r="T10" i="8" s="1"/>
  <c r="S9" i="8"/>
  <c r="T9" i="8" s="1"/>
  <c r="S8" i="8"/>
  <c r="B3" i="8"/>
  <c r="I70" i="23"/>
  <c r="G70" i="23"/>
  <c r="E70" i="23"/>
  <c r="J55" i="23"/>
  <c r="I55" i="23"/>
  <c r="G55" i="23"/>
  <c r="E55" i="23"/>
  <c r="I40" i="23"/>
  <c r="G40" i="23"/>
  <c r="E40" i="23"/>
  <c r="I39" i="23"/>
  <c r="G39" i="23"/>
  <c r="E39" i="23"/>
  <c r="I38" i="23"/>
  <c r="G38" i="23"/>
  <c r="E38" i="23"/>
  <c r="I37" i="23"/>
  <c r="G37" i="23"/>
  <c r="E37" i="23"/>
  <c r="I36" i="23"/>
  <c r="G36" i="23"/>
  <c r="E36" i="23"/>
  <c r="I35" i="23"/>
  <c r="G35" i="23"/>
  <c r="E35" i="23"/>
  <c r="I34" i="23"/>
  <c r="G34" i="23"/>
  <c r="E34" i="23"/>
  <c r="I33" i="23"/>
  <c r="G33" i="23"/>
  <c r="E33" i="23"/>
  <c r="I32" i="23"/>
  <c r="G32" i="23"/>
  <c r="E32" i="23"/>
  <c r="I31" i="23"/>
  <c r="G31" i="23"/>
  <c r="E31" i="23"/>
  <c r="I30" i="23"/>
  <c r="G30" i="23"/>
  <c r="E30" i="23"/>
  <c r="I25" i="23"/>
  <c r="I24" i="23"/>
  <c r="I74" i="23" s="1"/>
  <c r="G24" i="23"/>
  <c r="E24" i="23"/>
  <c r="I23" i="23"/>
  <c r="G23" i="23"/>
  <c r="E23" i="23"/>
  <c r="I22" i="23"/>
  <c r="G22" i="23"/>
  <c r="E22" i="23"/>
  <c r="I21" i="23"/>
  <c r="G21" i="23"/>
  <c r="E21" i="23"/>
  <c r="I20" i="23"/>
  <c r="G20" i="23"/>
  <c r="E20" i="23"/>
  <c r="I19" i="23"/>
  <c r="G19" i="23"/>
  <c r="E19" i="23"/>
  <c r="I18" i="23"/>
  <c r="G18" i="23"/>
  <c r="E18" i="23"/>
  <c r="I17" i="23"/>
  <c r="G17" i="23"/>
  <c r="E17" i="23"/>
  <c r="I16" i="23"/>
  <c r="G16" i="23"/>
  <c r="E16" i="23"/>
  <c r="I15" i="23"/>
  <c r="G15" i="23"/>
  <c r="E15" i="23"/>
  <c r="I14" i="23"/>
  <c r="G14" i="23"/>
  <c r="E14" i="23"/>
  <c r="I13" i="23"/>
  <c r="G13" i="23"/>
  <c r="E13" i="23"/>
  <c r="A5" i="23" a="1"/>
  <c r="A5" i="23" s="1"/>
  <c r="B4" i="23"/>
  <c r="I70" i="22"/>
  <c r="G70" i="22"/>
  <c r="E70" i="22"/>
  <c r="J55" i="22"/>
  <c r="I55" i="22"/>
  <c r="G55" i="22"/>
  <c r="E55" i="22"/>
  <c r="I40" i="22"/>
  <c r="G40" i="22"/>
  <c r="E40" i="22"/>
  <c r="I39" i="22"/>
  <c r="G39" i="22"/>
  <c r="E39" i="22"/>
  <c r="I38" i="22"/>
  <c r="G38" i="22"/>
  <c r="E38" i="22"/>
  <c r="I37" i="22"/>
  <c r="G37" i="22"/>
  <c r="E37" i="22"/>
  <c r="I36" i="22"/>
  <c r="G36" i="22"/>
  <c r="E36" i="22"/>
  <c r="I35" i="22"/>
  <c r="G35" i="22"/>
  <c r="E35" i="22"/>
  <c r="I34" i="22"/>
  <c r="G34" i="22"/>
  <c r="E34" i="22"/>
  <c r="I33" i="22"/>
  <c r="G33" i="22"/>
  <c r="E33" i="22"/>
  <c r="I32" i="22"/>
  <c r="G32" i="22"/>
  <c r="E32" i="22"/>
  <c r="I31" i="22"/>
  <c r="G31" i="22"/>
  <c r="E31" i="22"/>
  <c r="I30" i="22"/>
  <c r="G30" i="22"/>
  <c r="E30" i="22"/>
  <c r="I24" i="22"/>
  <c r="G24" i="22"/>
  <c r="E24" i="22"/>
  <c r="I23" i="22"/>
  <c r="G23" i="22"/>
  <c r="E23" i="22"/>
  <c r="I22" i="22"/>
  <c r="G22" i="22"/>
  <c r="E22" i="22"/>
  <c r="I21" i="22"/>
  <c r="G21" i="22"/>
  <c r="E21" i="22"/>
  <c r="I20" i="22"/>
  <c r="G20" i="22"/>
  <c r="E20" i="22"/>
  <c r="I19" i="22"/>
  <c r="G19" i="22"/>
  <c r="E19" i="22"/>
  <c r="I18" i="22"/>
  <c r="G18" i="22"/>
  <c r="E18" i="22"/>
  <c r="I17" i="22"/>
  <c r="G17" i="22"/>
  <c r="E17" i="22"/>
  <c r="I16" i="22"/>
  <c r="G16" i="22"/>
  <c r="E16" i="22"/>
  <c r="I15" i="22"/>
  <c r="G15" i="22"/>
  <c r="E15" i="22"/>
  <c r="I14" i="22"/>
  <c r="G14" i="22"/>
  <c r="E14" i="22"/>
  <c r="I13" i="22"/>
  <c r="G13" i="22"/>
  <c r="E13" i="22"/>
  <c r="A5" i="22" a="1"/>
  <c r="A5" i="22" s="1"/>
  <c r="B4" i="22"/>
  <c r="I70" i="21"/>
  <c r="G70" i="21"/>
  <c r="E70" i="21"/>
  <c r="J55" i="21"/>
  <c r="I55" i="21"/>
  <c r="G55" i="21"/>
  <c r="E55" i="21"/>
  <c r="I40" i="21"/>
  <c r="G40" i="21"/>
  <c r="E40" i="21"/>
  <c r="I39" i="21"/>
  <c r="G39" i="21"/>
  <c r="E39" i="21"/>
  <c r="I38" i="21"/>
  <c r="G38" i="21"/>
  <c r="E38" i="21"/>
  <c r="I37" i="21"/>
  <c r="G37" i="21"/>
  <c r="E37" i="21"/>
  <c r="I36" i="21"/>
  <c r="G36" i="21"/>
  <c r="E36" i="21"/>
  <c r="I35" i="21"/>
  <c r="G35" i="21"/>
  <c r="E35" i="21"/>
  <c r="I34" i="21"/>
  <c r="G34" i="21"/>
  <c r="E34" i="21"/>
  <c r="I33" i="21"/>
  <c r="G33" i="21"/>
  <c r="E33" i="21"/>
  <c r="I32" i="21"/>
  <c r="G32" i="21"/>
  <c r="E32" i="21"/>
  <c r="I31" i="21"/>
  <c r="G31" i="21"/>
  <c r="E31" i="21"/>
  <c r="I30" i="21"/>
  <c r="G30" i="21"/>
  <c r="E30" i="21"/>
  <c r="I24" i="21"/>
  <c r="G24" i="21"/>
  <c r="E24" i="21"/>
  <c r="I23" i="21"/>
  <c r="G23" i="21"/>
  <c r="E23" i="21"/>
  <c r="I22" i="21"/>
  <c r="G22" i="21"/>
  <c r="E22" i="21"/>
  <c r="I21" i="21"/>
  <c r="G21" i="21"/>
  <c r="E21" i="21"/>
  <c r="I20" i="21"/>
  <c r="G20" i="21"/>
  <c r="E20" i="21"/>
  <c r="I19" i="21"/>
  <c r="G19" i="21"/>
  <c r="E19" i="21"/>
  <c r="I18" i="21"/>
  <c r="G18" i="21"/>
  <c r="E18" i="21"/>
  <c r="I17" i="21"/>
  <c r="G17" i="21"/>
  <c r="E17" i="21"/>
  <c r="I16" i="21"/>
  <c r="G16" i="21"/>
  <c r="E16" i="21"/>
  <c r="I15" i="21"/>
  <c r="G15" i="21"/>
  <c r="E15" i="21"/>
  <c r="I14" i="21"/>
  <c r="G14" i="21"/>
  <c r="E14" i="21"/>
  <c r="I13" i="21"/>
  <c r="G13" i="21"/>
  <c r="E13" i="21"/>
  <c r="A5" i="21" a="1"/>
  <c r="A5" i="21" s="1"/>
  <c r="B4" i="21"/>
  <c r="I70" i="20"/>
  <c r="G70" i="20"/>
  <c r="E70" i="20"/>
  <c r="J55" i="20"/>
  <c r="I55" i="20"/>
  <c r="G55" i="20"/>
  <c r="E55" i="20"/>
  <c r="I40" i="20"/>
  <c r="G40" i="20"/>
  <c r="E40" i="20"/>
  <c r="I39" i="20"/>
  <c r="G39" i="20"/>
  <c r="E39" i="20"/>
  <c r="I38" i="20"/>
  <c r="G38" i="20"/>
  <c r="E38" i="20"/>
  <c r="I37" i="20"/>
  <c r="G37" i="20"/>
  <c r="E37" i="20"/>
  <c r="I36" i="20"/>
  <c r="G36" i="20"/>
  <c r="E36" i="20"/>
  <c r="I35" i="20"/>
  <c r="G35" i="20"/>
  <c r="E35" i="20"/>
  <c r="I34" i="20"/>
  <c r="G34" i="20"/>
  <c r="E34" i="20"/>
  <c r="I33" i="20"/>
  <c r="G33" i="20"/>
  <c r="E33" i="20"/>
  <c r="I32" i="20"/>
  <c r="G32" i="20"/>
  <c r="E32" i="20"/>
  <c r="I31" i="20"/>
  <c r="G31" i="20"/>
  <c r="E31" i="20"/>
  <c r="I30" i="20"/>
  <c r="G30" i="20"/>
  <c r="E30" i="20"/>
  <c r="I25" i="20"/>
  <c r="I24" i="20"/>
  <c r="G24" i="20"/>
  <c r="E24" i="20"/>
  <c r="I23" i="20"/>
  <c r="G23" i="20"/>
  <c r="E23" i="20"/>
  <c r="I22" i="20"/>
  <c r="G22" i="20"/>
  <c r="E22" i="20"/>
  <c r="I21" i="20"/>
  <c r="G21" i="20"/>
  <c r="E21" i="20"/>
  <c r="I20" i="20"/>
  <c r="G20" i="20"/>
  <c r="E20" i="20"/>
  <c r="I19" i="20"/>
  <c r="G19" i="20"/>
  <c r="E19" i="20"/>
  <c r="I18" i="20"/>
  <c r="G18" i="20"/>
  <c r="E18" i="20"/>
  <c r="I17" i="20"/>
  <c r="G17" i="20"/>
  <c r="E17" i="20"/>
  <c r="I16" i="20"/>
  <c r="G16" i="20"/>
  <c r="E16" i="20"/>
  <c r="I15" i="20"/>
  <c r="G15" i="20"/>
  <c r="E15" i="20"/>
  <c r="I14" i="20"/>
  <c r="G14" i="20"/>
  <c r="E14" i="20"/>
  <c r="I13" i="20"/>
  <c r="G13" i="20"/>
  <c r="E13" i="20"/>
  <c r="A5" i="20" a="1"/>
  <c r="A5" i="20" s="1"/>
  <c r="B4" i="20"/>
  <c r="I70" i="19"/>
  <c r="G70" i="19"/>
  <c r="E70" i="19"/>
  <c r="J55" i="19"/>
  <c r="I55" i="19"/>
  <c r="G55" i="19"/>
  <c r="E55" i="19"/>
  <c r="I40" i="19"/>
  <c r="G40" i="19"/>
  <c r="E40" i="19"/>
  <c r="I39" i="19"/>
  <c r="G39" i="19"/>
  <c r="E39" i="19"/>
  <c r="I38" i="19"/>
  <c r="G38" i="19"/>
  <c r="E38" i="19"/>
  <c r="I37" i="19"/>
  <c r="G37" i="19"/>
  <c r="E37" i="19"/>
  <c r="I36" i="19"/>
  <c r="G36" i="19"/>
  <c r="E36" i="19"/>
  <c r="I35" i="19"/>
  <c r="G35" i="19"/>
  <c r="E35" i="19"/>
  <c r="I34" i="19"/>
  <c r="G34" i="19"/>
  <c r="E34" i="19"/>
  <c r="I33" i="19"/>
  <c r="G33" i="19"/>
  <c r="E33" i="19"/>
  <c r="I32" i="19"/>
  <c r="G32" i="19"/>
  <c r="E32" i="19"/>
  <c r="I31" i="19"/>
  <c r="G31" i="19"/>
  <c r="E31" i="19"/>
  <c r="I30" i="19"/>
  <c r="G30" i="19"/>
  <c r="E30" i="19"/>
  <c r="I24" i="19"/>
  <c r="G24" i="19"/>
  <c r="E24" i="19"/>
  <c r="I23" i="19"/>
  <c r="G23" i="19"/>
  <c r="E23" i="19"/>
  <c r="I22" i="19"/>
  <c r="G22" i="19"/>
  <c r="E22" i="19"/>
  <c r="I21" i="19"/>
  <c r="G21" i="19"/>
  <c r="E21" i="19"/>
  <c r="I20" i="19"/>
  <c r="G20" i="19"/>
  <c r="E20" i="19"/>
  <c r="I19" i="19"/>
  <c r="G19" i="19"/>
  <c r="E19" i="19"/>
  <c r="I18" i="19"/>
  <c r="G18" i="19"/>
  <c r="E18" i="19"/>
  <c r="I17" i="19"/>
  <c r="G17" i="19"/>
  <c r="E17" i="19"/>
  <c r="I16" i="19"/>
  <c r="G16" i="19"/>
  <c r="E16" i="19"/>
  <c r="I15" i="19"/>
  <c r="G15" i="19"/>
  <c r="E15" i="19"/>
  <c r="I14" i="19"/>
  <c r="G14" i="19"/>
  <c r="E14" i="19"/>
  <c r="I13" i="19"/>
  <c r="G13" i="19"/>
  <c r="E13" i="19"/>
  <c r="A5" i="19" a="1"/>
  <c r="A5" i="19" s="1"/>
  <c r="B4" i="19"/>
  <c r="I70" i="18"/>
  <c r="G70" i="18"/>
  <c r="E70" i="18"/>
  <c r="J55" i="18"/>
  <c r="I55" i="18"/>
  <c r="G55" i="18"/>
  <c r="E55" i="18"/>
  <c r="I40" i="18"/>
  <c r="G40" i="18"/>
  <c r="E40" i="18"/>
  <c r="I39" i="18"/>
  <c r="G39" i="18"/>
  <c r="E39" i="18"/>
  <c r="I38" i="18"/>
  <c r="G38" i="18"/>
  <c r="E38" i="18"/>
  <c r="I37" i="18"/>
  <c r="G37" i="18"/>
  <c r="E37" i="18"/>
  <c r="I36" i="18"/>
  <c r="G36" i="18"/>
  <c r="E36" i="18"/>
  <c r="I35" i="18"/>
  <c r="G35" i="18"/>
  <c r="E35" i="18"/>
  <c r="I34" i="18"/>
  <c r="G34" i="18"/>
  <c r="E34" i="18"/>
  <c r="I33" i="18"/>
  <c r="G33" i="18"/>
  <c r="E33" i="18"/>
  <c r="I32" i="18"/>
  <c r="G32" i="18"/>
  <c r="E32" i="18"/>
  <c r="I31" i="18"/>
  <c r="G31" i="18"/>
  <c r="E31" i="18"/>
  <c r="I30" i="18"/>
  <c r="G30" i="18"/>
  <c r="E30" i="18"/>
  <c r="I24" i="18"/>
  <c r="G24" i="18"/>
  <c r="E24" i="18"/>
  <c r="I23" i="18"/>
  <c r="G23" i="18"/>
  <c r="E23" i="18"/>
  <c r="I22" i="18"/>
  <c r="G22" i="18"/>
  <c r="E22" i="18"/>
  <c r="I21" i="18"/>
  <c r="G21" i="18"/>
  <c r="E21" i="18"/>
  <c r="I20" i="18"/>
  <c r="G20" i="18"/>
  <c r="E20" i="18"/>
  <c r="I19" i="18"/>
  <c r="G19" i="18"/>
  <c r="E19" i="18"/>
  <c r="I18" i="18"/>
  <c r="G18" i="18"/>
  <c r="E18" i="18"/>
  <c r="I17" i="18"/>
  <c r="G17" i="18"/>
  <c r="E17" i="18"/>
  <c r="I16" i="18"/>
  <c r="G16" i="18"/>
  <c r="E16" i="18"/>
  <c r="I15" i="18"/>
  <c r="G15" i="18"/>
  <c r="E15" i="18"/>
  <c r="I14" i="18"/>
  <c r="G14" i="18"/>
  <c r="E14" i="18"/>
  <c r="I13" i="18"/>
  <c r="G13" i="18"/>
  <c r="E13" i="18"/>
  <c r="A5" i="18" a="1"/>
  <c r="A5" i="18" s="1"/>
  <c r="B4" i="18"/>
  <c r="I70" i="16"/>
  <c r="G70" i="16"/>
  <c r="E70" i="16"/>
  <c r="J55" i="16"/>
  <c r="I55" i="16"/>
  <c r="G55" i="16"/>
  <c r="E55" i="16"/>
  <c r="I40" i="16"/>
  <c r="G40" i="16"/>
  <c r="E40" i="16"/>
  <c r="I39" i="16"/>
  <c r="G39" i="16"/>
  <c r="E39" i="16"/>
  <c r="I38" i="16"/>
  <c r="G38" i="16"/>
  <c r="E38" i="16"/>
  <c r="I37" i="16"/>
  <c r="G37" i="16"/>
  <c r="E37" i="16"/>
  <c r="I36" i="16"/>
  <c r="G36" i="16"/>
  <c r="E36" i="16"/>
  <c r="I35" i="16"/>
  <c r="G35" i="16"/>
  <c r="E35" i="16"/>
  <c r="I34" i="16"/>
  <c r="G34" i="16"/>
  <c r="E34" i="16"/>
  <c r="I33" i="16"/>
  <c r="G33" i="16"/>
  <c r="E33" i="16"/>
  <c r="I32" i="16"/>
  <c r="G32" i="16"/>
  <c r="E32" i="16"/>
  <c r="I31" i="16"/>
  <c r="G31" i="16"/>
  <c r="E31" i="16"/>
  <c r="I30" i="16"/>
  <c r="G30" i="16"/>
  <c r="E30" i="16"/>
  <c r="G25" i="16"/>
  <c r="E25" i="16"/>
  <c r="I24" i="16"/>
  <c r="G24" i="16"/>
  <c r="E24" i="16"/>
  <c r="I23" i="16"/>
  <c r="G23" i="16"/>
  <c r="E23" i="16"/>
  <c r="I22" i="16"/>
  <c r="G22" i="16"/>
  <c r="E22" i="16"/>
  <c r="I21" i="16"/>
  <c r="G21" i="16"/>
  <c r="E21" i="16"/>
  <c r="I20" i="16"/>
  <c r="G20" i="16"/>
  <c r="E20" i="16"/>
  <c r="I19" i="16"/>
  <c r="G19" i="16"/>
  <c r="E19" i="16"/>
  <c r="I18" i="16"/>
  <c r="G18" i="16"/>
  <c r="E18" i="16"/>
  <c r="I17" i="16"/>
  <c r="G17" i="16"/>
  <c r="E17" i="16"/>
  <c r="I16" i="16"/>
  <c r="G16" i="16"/>
  <c r="E16" i="16"/>
  <c r="I15" i="16"/>
  <c r="G15" i="16"/>
  <c r="E15" i="16"/>
  <c r="I14" i="16"/>
  <c r="G14" i="16"/>
  <c r="E14" i="16"/>
  <c r="I13" i="16"/>
  <c r="G13" i="16"/>
  <c r="E13" i="16"/>
  <c r="A5" i="16" a="1"/>
  <c r="A5" i="16" s="1"/>
  <c r="B4" i="16"/>
  <c r="I70" i="15"/>
  <c r="G70" i="15"/>
  <c r="E70" i="15"/>
  <c r="J55" i="15"/>
  <c r="I55" i="15"/>
  <c r="G55" i="15"/>
  <c r="E55" i="15"/>
  <c r="I40" i="15"/>
  <c r="G40" i="15"/>
  <c r="E40" i="15"/>
  <c r="I39" i="15"/>
  <c r="G39" i="15"/>
  <c r="E39" i="15"/>
  <c r="I38" i="15"/>
  <c r="G38" i="15"/>
  <c r="E38" i="15"/>
  <c r="I37" i="15"/>
  <c r="G37" i="15"/>
  <c r="E37" i="15"/>
  <c r="I36" i="15"/>
  <c r="G36" i="15"/>
  <c r="E36" i="15"/>
  <c r="I35" i="15"/>
  <c r="G35" i="15"/>
  <c r="E35" i="15"/>
  <c r="I34" i="15"/>
  <c r="G34" i="15"/>
  <c r="E34" i="15"/>
  <c r="I33" i="15"/>
  <c r="G33" i="15"/>
  <c r="E33" i="15"/>
  <c r="I32" i="15"/>
  <c r="G32" i="15"/>
  <c r="E32" i="15"/>
  <c r="I31" i="15"/>
  <c r="G31" i="15"/>
  <c r="E31" i="15"/>
  <c r="I30" i="15"/>
  <c r="G30" i="15"/>
  <c r="E30" i="15"/>
  <c r="I22" i="15"/>
  <c r="G22" i="15"/>
  <c r="E22" i="15"/>
  <c r="I21" i="15"/>
  <c r="G21" i="15"/>
  <c r="E21" i="15"/>
  <c r="I20" i="15"/>
  <c r="G20" i="15"/>
  <c r="E20" i="15"/>
  <c r="I19" i="15"/>
  <c r="G19" i="15"/>
  <c r="E19" i="15"/>
  <c r="I18" i="15"/>
  <c r="G18" i="15"/>
  <c r="E18" i="15"/>
  <c r="I17" i="15"/>
  <c r="G17" i="15"/>
  <c r="E17" i="15"/>
  <c r="I16" i="15"/>
  <c r="G16" i="15"/>
  <c r="E16" i="15"/>
  <c r="I15" i="15"/>
  <c r="G15" i="15"/>
  <c r="E15" i="15"/>
  <c r="I14" i="15"/>
  <c r="G14" i="15"/>
  <c r="E14" i="15"/>
  <c r="I13" i="15"/>
  <c r="G13" i="15"/>
  <c r="G23" i="15" s="1"/>
  <c r="G24" i="15" s="1"/>
  <c r="E13" i="15"/>
  <c r="A5" i="15" a="1"/>
  <c r="A5" i="15" s="1"/>
  <c r="B4" i="15"/>
  <c r="I70" i="13"/>
  <c r="G70" i="13"/>
  <c r="E70" i="13"/>
  <c r="J55" i="13"/>
  <c r="I55" i="13"/>
  <c r="G55" i="13"/>
  <c r="E55" i="13"/>
  <c r="I40" i="13"/>
  <c r="G40" i="13"/>
  <c r="E40" i="13"/>
  <c r="I39" i="13"/>
  <c r="G39" i="13"/>
  <c r="E39" i="13"/>
  <c r="I38" i="13"/>
  <c r="G38" i="13"/>
  <c r="E38" i="13"/>
  <c r="I37" i="13"/>
  <c r="G37" i="13"/>
  <c r="E37" i="13"/>
  <c r="I36" i="13"/>
  <c r="G36" i="13"/>
  <c r="E36" i="13"/>
  <c r="I35" i="13"/>
  <c r="G35" i="13"/>
  <c r="E35" i="13"/>
  <c r="I34" i="13"/>
  <c r="G34" i="13"/>
  <c r="E34" i="13"/>
  <c r="I33" i="13"/>
  <c r="G33" i="13"/>
  <c r="E33" i="13"/>
  <c r="I32" i="13"/>
  <c r="G32" i="13"/>
  <c r="E32" i="13"/>
  <c r="I31" i="13"/>
  <c r="G31" i="13"/>
  <c r="E31" i="13"/>
  <c r="I30" i="13"/>
  <c r="G30" i="13"/>
  <c r="E30" i="13"/>
  <c r="I24" i="13"/>
  <c r="G24" i="13"/>
  <c r="E24" i="13"/>
  <c r="I22" i="13"/>
  <c r="G22" i="13"/>
  <c r="E22" i="13"/>
  <c r="I21" i="13"/>
  <c r="G21" i="13"/>
  <c r="E21" i="13"/>
  <c r="I20" i="13"/>
  <c r="G20" i="13"/>
  <c r="E20" i="13"/>
  <c r="I19" i="13"/>
  <c r="G19" i="13"/>
  <c r="E19" i="13"/>
  <c r="I18" i="13"/>
  <c r="G18" i="13"/>
  <c r="E18" i="13"/>
  <c r="I17" i="13"/>
  <c r="G17" i="13"/>
  <c r="E17" i="13"/>
  <c r="I16" i="13"/>
  <c r="G16" i="13"/>
  <c r="E16" i="13"/>
  <c r="I15" i="13"/>
  <c r="G15" i="13"/>
  <c r="E15" i="13"/>
  <c r="I14" i="13"/>
  <c r="G14" i="13"/>
  <c r="E14" i="13"/>
  <c r="I13" i="13"/>
  <c r="G13" i="13"/>
  <c r="E13" i="13"/>
  <c r="E23" i="13" s="1"/>
  <c r="A5" i="13" a="1"/>
  <c r="A5" i="13" s="1"/>
  <c r="B4" i="13"/>
  <c r="I70" i="5"/>
  <c r="G70" i="5"/>
  <c r="E70" i="5"/>
  <c r="J55" i="5"/>
  <c r="I55" i="5"/>
  <c r="G55" i="5"/>
  <c r="E55" i="5"/>
  <c r="I40" i="5"/>
  <c r="G40" i="5"/>
  <c r="E40" i="5"/>
  <c r="I39" i="5"/>
  <c r="G39" i="5"/>
  <c r="E39" i="5"/>
  <c r="I38" i="5"/>
  <c r="G38" i="5"/>
  <c r="E38" i="5"/>
  <c r="I37" i="5"/>
  <c r="G37" i="5"/>
  <c r="E37" i="5"/>
  <c r="I36" i="5"/>
  <c r="G36" i="5"/>
  <c r="E36" i="5"/>
  <c r="I35" i="5"/>
  <c r="G35" i="5"/>
  <c r="E35" i="5"/>
  <c r="I34" i="5"/>
  <c r="G34" i="5"/>
  <c r="E34" i="5"/>
  <c r="I33" i="5"/>
  <c r="G33" i="5"/>
  <c r="E33" i="5"/>
  <c r="I32" i="5"/>
  <c r="G32" i="5"/>
  <c r="E32" i="5"/>
  <c r="I31" i="5"/>
  <c r="G31" i="5"/>
  <c r="E31" i="5"/>
  <c r="I30" i="5"/>
  <c r="G30" i="5"/>
  <c r="E30" i="5"/>
  <c r="I24" i="5"/>
  <c r="E24" i="5"/>
  <c r="I22" i="5"/>
  <c r="G22" i="5"/>
  <c r="E22" i="5"/>
  <c r="I21" i="5"/>
  <c r="G21" i="5"/>
  <c r="E21" i="5"/>
  <c r="I20" i="5"/>
  <c r="G20" i="5"/>
  <c r="E20" i="5"/>
  <c r="I19" i="5"/>
  <c r="G19" i="5"/>
  <c r="E19" i="5"/>
  <c r="I18" i="5"/>
  <c r="G18" i="5"/>
  <c r="E18" i="5"/>
  <c r="I17" i="5"/>
  <c r="G17" i="5"/>
  <c r="E17" i="5"/>
  <c r="I16" i="5"/>
  <c r="G16" i="5"/>
  <c r="E16" i="5"/>
  <c r="I15" i="5"/>
  <c r="G15" i="5"/>
  <c r="E15" i="5"/>
  <c r="I14" i="5"/>
  <c r="G14" i="5"/>
  <c r="E14" i="5"/>
  <c r="I13" i="5"/>
  <c r="G13" i="5"/>
  <c r="G23" i="5" s="1"/>
  <c r="G24" i="5" s="1"/>
  <c r="E13" i="5"/>
  <c r="A5" i="5" a="1"/>
  <c r="A5" i="5" s="1"/>
  <c r="B4" i="5"/>
  <c r="BB2" i="10" a="1"/>
  <c r="G27" i="24" a="1"/>
  <c r="G29" i="24" a="1"/>
  <c r="S3" i="24" a="1"/>
  <c r="AX6" i="10" a="1"/>
  <c r="S5" i="24" a="1"/>
  <c r="AV8" i="10" a="1"/>
  <c r="Y18" i="24" a="1"/>
  <c r="AW2" i="10" a="1"/>
  <c r="Y19" i="24" a="1"/>
  <c r="G3" i="24" a="1"/>
  <c r="X23" i="24" a="1"/>
  <c r="AU6" i="10" a="1"/>
  <c r="G11" i="24" a="1"/>
  <c r="G6" i="24" a="1"/>
  <c r="AV7" i="10" a="1"/>
  <c r="Y24" i="24" a="1"/>
  <c r="Y10" i="24" a="1"/>
  <c r="S9" i="24" a="1"/>
  <c r="W30" i="24" a="1"/>
  <c r="U10" i="24" a="1"/>
  <c r="U4" i="24" a="1"/>
  <c r="BC7" i="10" a="1"/>
  <c r="G24" i="24" a="1"/>
  <c r="S2" i="24" a="1"/>
  <c r="BC9" i="10" a="1"/>
  <c r="G21" i="24" a="1"/>
  <c r="S4" i="24" a="1"/>
  <c r="J2" i="24" a="1"/>
  <c r="X12" i="24" a="1"/>
  <c r="W12" i="24" a="1"/>
  <c r="AW5" i="10" a="1"/>
  <c r="G7" i="24" a="1"/>
  <c r="X2" i="24" a="1"/>
  <c r="G9" i="24" a="1"/>
  <c r="V6" i="24" a="1"/>
  <c r="Y30" i="24" a="1"/>
  <c r="AX7" i="10" a="1"/>
  <c r="U6" i="24" a="1"/>
  <c r="W16" i="24" a="1"/>
  <c r="F17" i="8" a="1"/>
  <c r="Y23" i="24" a="1"/>
  <c r="AW8" i="10" a="1"/>
  <c r="AW9" i="10" a="1"/>
  <c r="AX2" i="10" a="1"/>
  <c r="I5" i="10" a="1"/>
  <c r="G2" i="24" a="1"/>
  <c r="I10" i="10" a="1"/>
  <c r="W22" i="24" a="1"/>
  <c r="AV6" i="10" a="1"/>
  <c r="X6" i="24" a="1"/>
  <c r="V9" i="24" a="1"/>
  <c r="W8" i="24" a="1"/>
  <c r="W2" i="24" a="1"/>
  <c r="X15" i="24" a="1"/>
  <c r="G30" i="24" a="1"/>
  <c r="X8" i="24" a="1"/>
  <c r="G23" i="24" a="1"/>
  <c r="V10" i="24" a="1"/>
  <c r="AW6" i="10" a="1"/>
  <c r="R8" i="24" a="1"/>
  <c r="G28" i="24" a="1"/>
  <c r="I4" i="10" a="1"/>
  <c r="AV2" i="10" a="1"/>
  <c r="W23" i="24" a="1"/>
  <c r="V11" i="24" a="1"/>
  <c r="BC4" i="10" a="1"/>
  <c r="S11" i="24" a="1"/>
  <c r="W27" i="24" a="1"/>
  <c r="I11" i="10" a="1"/>
  <c r="G16" i="24" a="1"/>
  <c r="AV3" i="10" a="1"/>
  <c r="U5" i="24" a="1"/>
  <c r="R6" i="24" a="1"/>
  <c r="AU8" i="10" a="1"/>
  <c r="W9" i="24" a="1"/>
  <c r="Y8" i="24" a="1"/>
  <c r="G19" i="24" a="1"/>
  <c r="R4" i="24" a="1"/>
  <c r="AU11" i="10" a="1"/>
  <c r="AX9" i="10" a="1"/>
  <c r="X4" i="24" a="1"/>
  <c r="X5" i="24" a="1"/>
  <c r="BC3" i="10" a="1"/>
  <c r="V8" i="24" a="1"/>
  <c r="W31" i="24" a="1"/>
  <c r="G8" i="24" a="1"/>
  <c r="AU3" i="10" a="1"/>
  <c r="Y12" i="24" a="1"/>
  <c r="G12" i="24" a="1"/>
  <c r="X10" i="24" a="1"/>
  <c r="Y22" i="24" a="1"/>
  <c r="S10" i="10" a="1"/>
  <c r="X26" i="24" a="1"/>
  <c r="V4" i="24" a="1"/>
  <c r="AV9" i="10" a="1"/>
  <c r="X3" i="24" a="1"/>
  <c r="W19" i="24" a="1"/>
  <c r="Y28" i="24" a="1"/>
  <c r="U2" i="24" a="1"/>
  <c r="S3" i="10" a="1"/>
  <c r="AV5" i="10" a="1"/>
  <c r="I9" i="10" a="1"/>
  <c r="V7" i="24" a="1"/>
  <c r="I6" i="10" a="1"/>
  <c r="S6" i="24" a="1"/>
  <c r="X31" i="24" a="1"/>
  <c r="AU10" i="10" a="1"/>
  <c r="AX11" i="10" a="1"/>
  <c r="X28" i="24" a="1"/>
  <c r="AX5" i="10" a="1"/>
  <c r="J22" i="24" a="1"/>
  <c r="W29" i="24" a="1"/>
  <c r="X27" i="24" a="1"/>
  <c r="BB11" i="10" a="1"/>
  <c r="AW11" i="10" a="1"/>
  <c r="W10" i="24" a="1"/>
  <c r="G18" i="24" a="1"/>
  <c r="U9" i="24" a="1"/>
  <c r="Y27" i="24" a="1"/>
  <c r="X18" i="24" a="1"/>
  <c r="AW3" i="10" a="1"/>
  <c r="Y2" i="24" a="1"/>
  <c r="BB3" i="10" a="1"/>
  <c r="X7" i="24" a="1"/>
  <c r="AX4" i="10" a="1"/>
  <c r="G22" i="24" a="1"/>
  <c r="U8" i="24" a="1"/>
  <c r="Y13" i="24" a="1"/>
  <c r="G4" i="24" a="1"/>
  <c r="G25" i="24" a="1"/>
  <c r="G20" i="24" a="1"/>
  <c r="X14" i="24" a="1"/>
  <c r="B5" i="16" a="1"/>
  <c r="X22" i="24" a="1"/>
  <c r="W7" i="24" a="1"/>
  <c r="AU5" i="10" a="1"/>
  <c r="BB4" i="10" a="1"/>
  <c r="S4" i="10" a="1"/>
  <c r="V5" i="24" a="1"/>
  <c r="W6" i="24" a="1"/>
  <c r="I3" i="10" a="1"/>
  <c r="W24" i="24" a="1"/>
  <c r="V2" i="24" a="1"/>
  <c r="W15" i="24" a="1"/>
  <c r="S2" i="10" a="1"/>
  <c r="AW4" i="10" a="1"/>
  <c r="U7" i="24" a="1"/>
  <c r="X13" i="24" a="1"/>
  <c r="W4" i="24" a="1"/>
  <c r="R2" i="24" a="1"/>
  <c r="S5" i="10" a="1"/>
  <c r="R5" i="24" a="1"/>
  <c r="Y6" i="24" a="1"/>
  <c r="X16" i="24" a="1"/>
  <c r="W14" i="24" a="1"/>
  <c r="S6" i="10" a="1"/>
  <c r="Y16" i="24" a="1"/>
  <c r="S7" i="10" a="1"/>
  <c r="X19" i="24" a="1"/>
  <c r="G26" i="24" a="1"/>
  <c r="G17" i="24" a="1"/>
  <c r="AX10" i="10" a="1"/>
  <c r="BB8" i="10" a="1"/>
  <c r="W20" i="24" a="1"/>
  <c r="W25" i="24" a="1"/>
  <c r="Y15" i="24" a="1"/>
  <c r="BB10" i="10" a="1"/>
  <c r="W26" i="24" a="1"/>
  <c r="I8" i="10" a="1"/>
  <c r="I2" i="10" a="1"/>
  <c r="W28" i="24" a="1"/>
  <c r="BC10" i="10" a="1"/>
  <c r="Y17" i="24" a="1"/>
  <c r="AV4" i="10" a="1"/>
  <c r="X9" i="24" a="1"/>
  <c r="S9" i="10" a="1"/>
  <c r="W5" i="24" a="1"/>
  <c r="BB9" i="10" a="1"/>
  <c r="Y5" i="24" a="1"/>
  <c r="G10" i="24" a="1"/>
  <c r="W18" i="24" a="1"/>
  <c r="G31" i="24" a="1"/>
  <c r="AU7" i="10" a="1"/>
  <c r="AU2" i="10" a="1"/>
  <c r="BB7" i="10" a="1"/>
  <c r="G13" i="24" a="1"/>
  <c r="AW10" i="10" a="1"/>
  <c r="Y26" i="24" a="1"/>
  <c r="S8" i="10" a="1"/>
  <c r="AX8" i="10" a="1"/>
  <c r="W17" i="24" a="1"/>
  <c r="AV11" i="10" a="1"/>
  <c r="Y9" i="24" a="1"/>
  <c r="S11" i="10" a="1"/>
  <c r="K31" i="24" a="1"/>
  <c r="R9" i="24" a="1"/>
  <c r="S10" i="24" a="1"/>
  <c r="W21" i="24" a="1"/>
  <c r="I7" i="10" a="1"/>
  <c r="AV10" i="10" a="1"/>
  <c r="AU4" i="10" a="1"/>
  <c r="AX3" i="10" a="1"/>
  <c r="BB6" i="10" a="1"/>
  <c r="Y20" i="24" a="1"/>
  <c r="X30" i="24" a="1"/>
  <c r="G15" i="24" a="1"/>
  <c r="Y14" i="24" a="1"/>
  <c r="Y4" i="24" a="1"/>
  <c r="J12" i="24" a="1"/>
  <c r="AW7" i="10" a="1"/>
  <c r="X20" i="24" a="1"/>
  <c r="X29" i="24" a="1"/>
  <c r="G14" i="24" a="1"/>
  <c r="Y31" i="24" a="1"/>
  <c r="S8" i="24" a="1"/>
  <c r="X24" i="24" a="1"/>
  <c r="R10" i="24" a="1"/>
  <c r="BB5" i="10" a="1"/>
  <c r="S7" i="24" a="1"/>
  <c r="AU9" i="10" a="1"/>
  <c r="G5" i="24" a="1"/>
  <c r="BB11" i="10" l="1"/>
  <c r="BB10" i="10"/>
  <c r="BB8" i="10"/>
  <c r="BB9" i="10"/>
  <c r="T17" i="8"/>
  <c r="T14" i="8"/>
  <c r="W2" i="10"/>
  <c r="W3" i="10"/>
  <c r="W4" i="10"/>
  <c r="W5" i="10"/>
  <c r="W6" i="10"/>
  <c r="W7" i="10"/>
  <c r="W8" i="10"/>
  <c r="W9" i="10"/>
  <c r="W10" i="10"/>
  <c r="W11" i="10"/>
  <c r="G22" i="24"/>
  <c r="G2" i="24"/>
  <c r="G12" i="24"/>
  <c r="G3" i="24"/>
  <c r="G23" i="24"/>
  <c r="G13" i="24"/>
  <c r="G24" i="24"/>
  <c r="G4" i="24"/>
  <c r="G14" i="24"/>
  <c r="G5" i="24"/>
  <c r="G25" i="24"/>
  <c r="G15" i="24"/>
  <c r="G16" i="24"/>
  <c r="G26" i="24"/>
  <c r="G6" i="24"/>
  <c r="G27" i="24"/>
  <c r="G7" i="24"/>
  <c r="G17" i="24"/>
  <c r="G18" i="24"/>
  <c r="G8" i="24"/>
  <c r="G28" i="24"/>
  <c r="G29" i="24"/>
  <c r="G19" i="24"/>
  <c r="G9" i="24"/>
  <c r="G10" i="24"/>
  <c r="G20" i="24"/>
  <c r="G30" i="24"/>
  <c r="G11" i="24"/>
  <c r="G21" i="24"/>
  <c r="G31" i="24"/>
  <c r="E25" i="23"/>
  <c r="E74" i="23" s="1"/>
  <c r="I74" i="18"/>
  <c r="E25" i="21"/>
  <c r="E74" i="21"/>
  <c r="G25" i="23"/>
  <c r="G74" i="23" s="1"/>
  <c r="I25" i="18"/>
  <c r="I74" i="20"/>
  <c r="G25" i="21"/>
  <c r="G74" i="21" s="1"/>
  <c r="E25" i="22"/>
  <c r="E74" i="22" s="1"/>
  <c r="E74" i="16"/>
  <c r="E25" i="18"/>
  <c r="E74" i="18" s="1"/>
  <c r="G74" i="19"/>
  <c r="E25" i="20"/>
  <c r="E74" i="20" s="1"/>
  <c r="I25" i="21"/>
  <c r="I74" i="21"/>
  <c r="G25" i="5"/>
  <c r="G74" i="5" s="1"/>
  <c r="G74" i="16"/>
  <c r="G25" i="18"/>
  <c r="G74" i="18" s="1"/>
  <c r="I25" i="19"/>
  <c r="I74" i="19" s="1"/>
  <c r="G25" i="20"/>
  <c r="G74" i="20" s="1"/>
  <c r="J12" i="24"/>
  <c r="J2" i="24"/>
  <c r="J22" i="24"/>
  <c r="I25" i="16"/>
  <c r="I74" i="16" s="1"/>
  <c r="E25" i="19"/>
  <c r="E74" i="19" s="1"/>
  <c r="G25" i="22"/>
  <c r="G74" i="22" s="1"/>
  <c r="I25" i="22"/>
  <c r="I74" i="22" s="1"/>
  <c r="G25" i="19"/>
  <c r="BB7" i="10"/>
  <c r="BB5" i="10"/>
  <c r="BB4" i="10"/>
  <c r="BB6" i="10"/>
  <c r="BB3" i="10"/>
  <c r="T11" i="8"/>
  <c r="S18" i="8"/>
  <c r="T12" i="8"/>
  <c r="E25" i="13"/>
  <c r="E74" i="13" s="1"/>
  <c r="BB2" i="10"/>
  <c r="T8" i="8"/>
  <c r="C24" i="8"/>
  <c r="D24" i="8" s="1"/>
  <c r="G25" i="15"/>
  <c r="G74" i="15" s="1"/>
  <c r="E23" i="15"/>
  <c r="I23" i="15"/>
  <c r="I24" i="15" s="1"/>
  <c r="G23" i="13"/>
  <c r="G25" i="13" s="1"/>
  <c r="G74" i="13" s="1"/>
  <c r="I23" i="13"/>
  <c r="E23" i="5"/>
  <c r="E25" i="5" s="1"/>
  <c r="E74" i="5" s="1"/>
  <c r="I23" i="5"/>
  <c r="I25" i="5" s="1"/>
  <c r="I74" i="5" s="1"/>
  <c r="X8" i="10"/>
  <c r="X4" i="10"/>
  <c r="Z3" i="10"/>
  <c r="X11" i="10"/>
  <c r="X3" i="10"/>
  <c r="X2" i="10"/>
  <c r="X7" i="10"/>
  <c r="X6" i="10"/>
  <c r="X5" i="10"/>
  <c r="X9" i="10"/>
  <c r="X10" i="10"/>
  <c r="AE2" i="10"/>
  <c r="AD2" i="10"/>
  <c r="AB2" i="10"/>
  <c r="Y2" i="10"/>
  <c r="E2" i="10" a="1"/>
  <c r="E2" i="10" s="1"/>
  <c r="Z5" i="10"/>
  <c r="AE6" i="10"/>
  <c r="AB6" i="10"/>
  <c r="AD6" i="10"/>
  <c r="Y6" i="10"/>
  <c r="E6" i="10" a="1"/>
  <c r="E6" i="10" s="1"/>
  <c r="Z9" i="10"/>
  <c r="AE10" i="10"/>
  <c r="AD10" i="10"/>
  <c r="AB10" i="10"/>
  <c r="E10" i="10" a="1"/>
  <c r="E10" i="10" s="1"/>
  <c r="Y10" i="10"/>
  <c r="C8" i="8"/>
  <c r="K2" i="10"/>
  <c r="J2" i="10"/>
  <c r="AE3" i="10"/>
  <c r="AD3" i="10"/>
  <c r="AB3" i="10"/>
  <c r="Y3" i="10"/>
  <c r="E3" i="10" a="1"/>
  <c r="E3" i="10" s="1"/>
  <c r="AE11" i="10"/>
  <c r="AD11" i="10"/>
  <c r="AB11" i="10"/>
  <c r="Y11" i="10"/>
  <c r="E11" i="10" a="1"/>
  <c r="E11" i="10" s="1"/>
  <c r="Z6" i="10"/>
  <c r="AE7" i="10"/>
  <c r="AD7" i="10"/>
  <c r="Y7" i="10"/>
  <c r="E7" i="10" a="1"/>
  <c r="E7" i="10" s="1"/>
  <c r="AB7" i="10"/>
  <c r="G2" i="10" a="1"/>
  <c r="G2" i="10" s="1"/>
  <c r="F3" i="17" s="1"/>
  <c r="Z2" i="10"/>
  <c r="Z11" i="10"/>
  <c r="F11" i="10" a="1"/>
  <c r="F11" i="10" s="1"/>
  <c r="Z7" i="10"/>
  <c r="AE8" i="10"/>
  <c r="AB8" i="10"/>
  <c r="AD8" i="10"/>
  <c r="Y8" i="10"/>
  <c r="E8" i="10" a="1"/>
  <c r="E8" i="10" s="1"/>
  <c r="Z10" i="10"/>
  <c r="F10" i="10" a="1"/>
  <c r="F10" i="10" s="1"/>
  <c r="AE4" i="10"/>
  <c r="AD4" i="10"/>
  <c r="Y4" i="10"/>
  <c r="E4" i="10" a="1"/>
  <c r="E4" i="10" s="1"/>
  <c r="AB4" i="10"/>
  <c r="Z4" i="10"/>
  <c r="AE5" i="10"/>
  <c r="AD5" i="10"/>
  <c r="Y5" i="10"/>
  <c r="E5" i="10" a="1"/>
  <c r="E5" i="10" s="1"/>
  <c r="AB5" i="10"/>
  <c r="Z8" i="10"/>
  <c r="AE9" i="10"/>
  <c r="AD9" i="10"/>
  <c r="AB9" i="10"/>
  <c r="Y9" i="10"/>
  <c r="E9" i="10" a="1"/>
  <c r="E9" i="10" s="1"/>
  <c r="F3" i="10" a="1"/>
  <c r="F3" i="10" s="1"/>
  <c r="F4" i="10" a="1"/>
  <c r="F4" i="10" s="1"/>
  <c r="F5" i="10" a="1"/>
  <c r="F5" i="10" s="1"/>
  <c r="F6" i="10" a="1"/>
  <c r="F6" i="10" s="1"/>
  <c r="F7" i="10" a="1"/>
  <c r="F7" i="10" s="1"/>
  <c r="F8" i="10" a="1"/>
  <c r="F8" i="10" s="1"/>
  <c r="F9" i="10" a="1"/>
  <c r="F9" i="10" s="1"/>
  <c r="AC2" i="10"/>
  <c r="AC3" i="10"/>
  <c r="AC4" i="10"/>
  <c r="AC5" i="10"/>
  <c r="AC6" i="10"/>
  <c r="AC7" i="10"/>
  <c r="AC8" i="10"/>
  <c r="AC9" i="10"/>
  <c r="AC10" i="10"/>
  <c r="AC11" i="10"/>
  <c r="I8" i="10"/>
  <c r="BC9" i="10"/>
  <c r="AX11" i="10"/>
  <c r="U4" i="24"/>
  <c r="U8" i="24"/>
  <c r="AU2" i="10"/>
  <c r="AW6" i="10"/>
  <c r="U9" i="24"/>
  <c r="Y4" i="24"/>
  <c r="R5" i="24"/>
  <c r="AX4" i="10"/>
  <c r="I7" i="10"/>
  <c r="AV8" i="10"/>
  <c r="S9" i="10"/>
  <c r="AU10" i="10"/>
  <c r="V2" i="24"/>
  <c r="V5" i="24"/>
  <c r="S6" i="24"/>
  <c r="X23" i="24"/>
  <c r="S3" i="24"/>
  <c r="AW5" i="10"/>
  <c r="AV7" i="10"/>
  <c r="BC10" i="10"/>
  <c r="W29" i="24"/>
  <c r="B5" i="16"/>
  <c r="AX3" i="10"/>
  <c r="S8" i="10"/>
  <c r="AU9" i="10"/>
  <c r="X6" i="24"/>
  <c r="F17" i="8"/>
  <c r="U7" i="24"/>
  <c r="X19" i="24"/>
  <c r="S2" i="10"/>
  <c r="AU3" i="10"/>
  <c r="BC3" i="10"/>
  <c r="AX5" i="10"/>
  <c r="AW7" i="10"/>
  <c r="I9" i="10"/>
  <c r="AV9" i="10"/>
  <c r="S10" i="10"/>
  <c r="AU11" i="10"/>
  <c r="R2" i="24"/>
  <c r="X3" i="24"/>
  <c r="W5" i="24"/>
  <c r="V7" i="24"/>
  <c r="V8" i="24"/>
  <c r="Y13" i="24"/>
  <c r="X27" i="24"/>
  <c r="I2" i="10"/>
  <c r="AV2" i="10"/>
  <c r="S3" i="10"/>
  <c r="AU4" i="10"/>
  <c r="BC4" i="10"/>
  <c r="AX6" i="10"/>
  <c r="AW8" i="10"/>
  <c r="I10" i="10"/>
  <c r="AV10" i="10"/>
  <c r="S11" i="10"/>
  <c r="AF11" i="10" s="1"/>
  <c r="E9" i="23" s="1"/>
  <c r="W2" i="24"/>
  <c r="V4" i="24"/>
  <c r="S5" i="24"/>
  <c r="U6" i="24"/>
  <c r="Y6" i="24"/>
  <c r="W9" i="24"/>
  <c r="Y10" i="24"/>
  <c r="V11" i="24"/>
  <c r="W17" i="24"/>
  <c r="I3" i="10"/>
  <c r="AV3" i="10"/>
  <c r="S4" i="10"/>
  <c r="AU5" i="10"/>
  <c r="AX7" i="10"/>
  <c r="AW9" i="10"/>
  <c r="I11" i="10"/>
  <c r="AV11" i="10"/>
  <c r="S2" i="24"/>
  <c r="R4" i="24"/>
  <c r="X5" i="24"/>
  <c r="R8" i="24"/>
  <c r="W8" i="24"/>
  <c r="R9" i="24"/>
  <c r="Y17" i="24"/>
  <c r="AW2" i="10"/>
  <c r="I4" i="10"/>
  <c r="AV4" i="10"/>
  <c r="S5" i="10"/>
  <c r="AU6" i="10"/>
  <c r="AX8" i="10"/>
  <c r="AW10" i="10"/>
  <c r="X2" i="24"/>
  <c r="W4" i="24"/>
  <c r="V6" i="24"/>
  <c r="S7" i="24"/>
  <c r="X7" i="24"/>
  <c r="X9" i="24"/>
  <c r="R10" i="24"/>
  <c r="W21" i="24"/>
  <c r="W25" i="24"/>
  <c r="AW3" i="10"/>
  <c r="I5" i="10"/>
  <c r="AV5" i="10"/>
  <c r="S6" i="10"/>
  <c r="AU7" i="10"/>
  <c r="BC7" i="10"/>
  <c r="AX9" i="10"/>
  <c r="AW11" i="10"/>
  <c r="S4" i="24"/>
  <c r="U5" i="24"/>
  <c r="Y5" i="24"/>
  <c r="R6" i="24"/>
  <c r="S8" i="24"/>
  <c r="X8" i="24"/>
  <c r="S9" i="24"/>
  <c r="Y9" i="24"/>
  <c r="X15" i="24"/>
  <c r="AX2" i="10"/>
  <c r="AW4" i="10"/>
  <c r="I6" i="10"/>
  <c r="AV6" i="10"/>
  <c r="S7" i="10"/>
  <c r="AU8" i="10"/>
  <c r="AX10" i="10"/>
  <c r="U2" i="24"/>
  <c r="Y2" i="24"/>
  <c r="X4" i="24"/>
  <c r="W6" i="24"/>
  <c r="Y8" i="24"/>
  <c r="U10" i="24"/>
  <c r="W7" i="24"/>
  <c r="V9" i="24"/>
  <c r="S10" i="24"/>
  <c r="X13" i="24"/>
  <c r="W15" i="24"/>
  <c r="Y19" i="24"/>
  <c r="W23" i="24"/>
  <c r="Y27" i="24"/>
  <c r="X29" i="24"/>
  <c r="W31" i="24"/>
  <c r="X10" i="24"/>
  <c r="W12" i="24"/>
  <c r="Y16" i="24"/>
  <c r="X18" i="24"/>
  <c r="W20" i="24"/>
  <c r="Y24" i="24"/>
  <c r="X26" i="24"/>
  <c r="W28" i="24"/>
  <c r="X31" i="24"/>
  <c r="X12" i="24"/>
  <c r="W14" i="24"/>
  <c r="Y18" i="24"/>
  <c r="X20" i="24"/>
  <c r="W22" i="24"/>
  <c r="Y26" i="24"/>
  <c r="X28" i="24"/>
  <c r="W30" i="24"/>
  <c r="Y15" i="24"/>
  <c r="W19" i="24"/>
  <c r="Y23" i="24"/>
  <c r="W27" i="24"/>
  <c r="Y31" i="24"/>
  <c r="V10" i="24"/>
  <c r="S11" i="24"/>
  <c r="Y12" i="24"/>
  <c r="X14" i="24"/>
  <c r="W16" i="24"/>
  <c r="Y20" i="24"/>
  <c r="X22" i="24"/>
  <c r="W24" i="24"/>
  <c r="Y28" i="24"/>
  <c r="X30" i="24"/>
  <c r="K31" i="24"/>
  <c r="W10" i="24"/>
  <c r="Y14" i="24"/>
  <c r="X16" i="24"/>
  <c r="W18" i="24"/>
  <c r="Y22" i="24"/>
  <c r="X24" i="24"/>
  <c r="W26" i="24"/>
  <c r="Y30" i="24"/>
  <c r="D11" i="8" a="1"/>
  <c r="I16" i="24" a="1"/>
  <c r="Y7" i="24" a="1"/>
  <c r="K18" i="24" a="1"/>
  <c r="K20" i="24" a="1"/>
  <c r="J3" i="24" a="1"/>
  <c r="J30" i="24" a="1"/>
  <c r="W13" i="24" a="1"/>
  <c r="B5" i="19" a="1"/>
  <c r="I30" i="24" a="1"/>
  <c r="K3" i="24" a="1"/>
  <c r="E10" i="8" a="1"/>
  <c r="I29" i="24" a="1"/>
  <c r="X11" i="24" a="1"/>
  <c r="U11" i="24" a="1"/>
  <c r="K28" i="24" a="1"/>
  <c r="J31" i="24" a="1"/>
  <c r="Y3" i="24" a="1"/>
  <c r="E8" i="8" a="1"/>
  <c r="D15" i="8" a="1"/>
  <c r="J25" i="24" a="1"/>
  <c r="D14" i="8" a="1"/>
  <c r="I7" i="24" a="1"/>
  <c r="I27" i="24" a="1"/>
  <c r="J19" i="24" a="1"/>
  <c r="J16" i="24" a="1"/>
  <c r="K19" i="24" a="1"/>
  <c r="Y21" i="24" a="1"/>
  <c r="I14" i="24" a="1"/>
  <c r="I5" i="24" a="1"/>
  <c r="X17" i="24" a="1"/>
  <c r="E2" i="24" a="1"/>
  <c r="B5" i="21" a="1"/>
  <c r="Y25" i="24" a="1"/>
  <c r="D9" i="8" a="1"/>
  <c r="K25" i="24" a="1"/>
  <c r="Y29" i="24" a="1"/>
  <c r="I15" i="24" a="1"/>
  <c r="I23" i="24" a="1"/>
  <c r="E14" i="8" a="1"/>
  <c r="I22" i="24" a="1"/>
  <c r="J14" i="24" a="1"/>
  <c r="K2" i="24" a="1"/>
  <c r="E16" i="8" a="1"/>
  <c r="D8" i="8" a="1"/>
  <c r="J28" i="24" a="1"/>
  <c r="BC8" i="10" a="1"/>
  <c r="K29" i="24" a="1"/>
  <c r="U3" i="24" a="1"/>
  <c r="K9" i="24" a="1"/>
  <c r="I26" i="24" a="1"/>
  <c r="X21" i="24" a="1"/>
  <c r="J9" i="24" a="1"/>
  <c r="J7" i="24" a="1"/>
  <c r="I12" i="24" a="1"/>
  <c r="I25" i="24" a="1"/>
  <c r="J29" i="24" a="1"/>
  <c r="I20" i="24" a="1"/>
  <c r="E17" i="8" a="1"/>
  <c r="J23" i="24" a="1"/>
  <c r="K26" i="24" a="1"/>
  <c r="I10" i="24" a="1"/>
  <c r="X25" i="24" a="1"/>
  <c r="K21" i="24" a="1"/>
  <c r="K16" i="24" a="1"/>
  <c r="I3" i="24" a="1"/>
  <c r="J5" i="24" a="1"/>
  <c r="K22" i="24" a="1"/>
  <c r="K11" i="24" a="1"/>
  <c r="F11" i="8" a="1"/>
  <c r="R7" i="24" a="1"/>
  <c r="B5" i="20" a="1"/>
  <c r="F2" i="24" a="1"/>
  <c r="BC5" i="10" a="1"/>
  <c r="F15" i="8" a="1"/>
  <c r="J24" i="24" a="1"/>
  <c r="E13" i="8" a="1"/>
  <c r="J27" i="24" a="1"/>
  <c r="K10" i="24" a="1"/>
  <c r="F16" i="8" a="1"/>
  <c r="F22" i="24" a="1"/>
  <c r="F13" i="8" a="1"/>
  <c r="BC2" i="10" a="1"/>
  <c r="K12" i="24" a="1"/>
  <c r="K27" i="24" a="1"/>
  <c r="I19" i="24" a="1"/>
  <c r="J21" i="24" a="1"/>
  <c r="K15" i="24" a="1"/>
  <c r="W3" i="24" a="1"/>
  <c r="J4" i="24" a="1"/>
  <c r="D16" i="8" a="1"/>
  <c r="I31" i="24" a="1"/>
  <c r="K6" i="24" a="1"/>
  <c r="I2" i="24" a="1"/>
  <c r="E11" i="8" a="1"/>
  <c r="I18" i="24" a="1"/>
  <c r="F14" i="8" a="1"/>
  <c r="B5" i="22" a="1"/>
  <c r="B5" i="23" a="1"/>
  <c r="K17" i="24" a="1"/>
  <c r="K30" i="24" a="1"/>
  <c r="J20" i="24" a="1"/>
  <c r="B5" i="18" a="1"/>
  <c r="W11" i="24" a="1"/>
  <c r="K7" i="24" a="1"/>
  <c r="D12" i="8" a="1"/>
  <c r="I8" i="24" a="1"/>
  <c r="I9" i="24" a="1"/>
  <c r="J18" i="24" a="1"/>
  <c r="J13" i="24" a="1"/>
  <c r="J15" i="24" a="1"/>
  <c r="E15" i="8" a="1"/>
  <c r="J11" i="24" a="1"/>
  <c r="J8" i="24" a="1"/>
  <c r="I4" i="24" a="1"/>
  <c r="D17" i="8" a="1"/>
  <c r="I11" i="24" a="1"/>
  <c r="J17" i="24" a="1"/>
  <c r="I13" i="24" a="1"/>
  <c r="E22" i="24" a="1"/>
  <c r="D13" i="8" a="1"/>
  <c r="I28" i="24" a="1"/>
  <c r="J6" i="24" a="1"/>
  <c r="K5" i="24" a="1"/>
  <c r="Y11" i="24" a="1"/>
  <c r="I17" i="24" a="1"/>
  <c r="I6" i="24" a="1"/>
  <c r="I21" i="24" a="1"/>
  <c r="BC6" i="10" a="1"/>
  <c r="K14" i="24" a="1"/>
  <c r="E12" i="8" a="1"/>
  <c r="K8" i="24" a="1"/>
  <c r="E12" i="24" a="1"/>
  <c r="R3" i="24" a="1"/>
  <c r="J10" i="24" a="1"/>
  <c r="F12" i="8" a="1"/>
  <c r="BC11" i="10" a="1"/>
  <c r="B5" i="15" a="1"/>
  <c r="J26" i="24" a="1"/>
  <c r="I24" i="24" a="1"/>
  <c r="AO11" i="10" a="1"/>
  <c r="B5" i="5" a="1"/>
  <c r="V3" i="24" a="1"/>
  <c r="F12" i="24" a="1"/>
  <c r="B5" i="13" a="1"/>
  <c r="R11" i="24" a="1"/>
  <c r="F8" i="8" a="1"/>
  <c r="Y3" i="24" l="1"/>
  <c r="Y7" i="24"/>
  <c r="X25" i="24"/>
  <c r="Y25" i="24"/>
  <c r="V3" i="24"/>
  <c r="V32" i="24" s="1"/>
  <c r="U3" i="24"/>
  <c r="U11" i="24"/>
  <c r="X17" i="24"/>
  <c r="R7" i="24"/>
  <c r="R3" i="24"/>
  <c r="W11" i="24"/>
  <c r="W13" i="24"/>
  <c r="Y21" i="24"/>
  <c r="Y29" i="24"/>
  <c r="R11" i="24"/>
  <c r="X11" i="24"/>
  <c r="Y11" i="24"/>
  <c r="X21" i="24"/>
  <c r="W3" i="24"/>
  <c r="I75" i="5" a="1"/>
  <c r="I75" i="5" s="1"/>
  <c r="I76" i="5" s="1"/>
  <c r="AH2" i="10" a="1"/>
  <c r="AH2" i="10" s="1"/>
  <c r="AG2" i="10" a="1"/>
  <c r="AG2" i="10" s="1"/>
  <c r="E24" i="15"/>
  <c r="E25" i="15" s="1"/>
  <c r="E74" i="15" s="1"/>
  <c r="BC8" i="10"/>
  <c r="BC11" i="10"/>
  <c r="AF3" i="10"/>
  <c r="E9" i="13" s="1"/>
  <c r="AF10" i="10"/>
  <c r="E9" i="22" s="1"/>
  <c r="AF2" i="10"/>
  <c r="E9" i="5" s="1"/>
  <c r="AF9" i="10"/>
  <c r="E9" i="21" s="1"/>
  <c r="E75" i="5" a="1"/>
  <c r="E75" i="5" s="1"/>
  <c r="E76" i="5" s="1"/>
  <c r="AF8" i="10"/>
  <c r="E9" i="20" s="1"/>
  <c r="G75" i="5" a="1"/>
  <c r="G75" i="5" s="1"/>
  <c r="G76" i="5" s="1"/>
  <c r="AF7" i="10"/>
  <c r="E9" i="19" s="1"/>
  <c r="AF6" i="10"/>
  <c r="E9" i="18" s="1"/>
  <c r="AF5" i="10"/>
  <c r="E9" i="16" s="1"/>
  <c r="AF4" i="10"/>
  <c r="E9" i="15" s="1"/>
  <c r="K27" i="24"/>
  <c r="F13" i="8"/>
  <c r="E12" i="8"/>
  <c r="K16" i="24"/>
  <c r="K6" i="24"/>
  <c r="D12" i="8"/>
  <c r="E14" i="8"/>
  <c r="K18" i="24"/>
  <c r="D14" i="8"/>
  <c r="K8" i="24"/>
  <c r="D16" i="8"/>
  <c r="K10" i="24"/>
  <c r="E17" i="8"/>
  <c r="K21" i="24"/>
  <c r="K19" i="24"/>
  <c r="E15" i="8"/>
  <c r="D17" i="8"/>
  <c r="K11" i="24"/>
  <c r="K15" i="24"/>
  <c r="E11" i="8"/>
  <c r="F14" i="8"/>
  <c r="K28" i="24"/>
  <c r="K26" i="24"/>
  <c r="F12" i="8"/>
  <c r="D11" i="8"/>
  <c r="K5" i="24"/>
  <c r="D15" i="8"/>
  <c r="K9" i="24"/>
  <c r="F15" i="8"/>
  <c r="K29" i="24"/>
  <c r="J74" i="20"/>
  <c r="J74" i="21"/>
  <c r="J74" i="18"/>
  <c r="J74" i="16"/>
  <c r="J74" i="23"/>
  <c r="K30" i="24"/>
  <c r="F16" i="8"/>
  <c r="K20" i="24"/>
  <c r="E16" i="8"/>
  <c r="K7" i="24"/>
  <c r="D13" i="8"/>
  <c r="J21" i="24"/>
  <c r="O21" i="24" s="1"/>
  <c r="J11" i="24"/>
  <c r="N11" i="24" s="1"/>
  <c r="J31" i="24"/>
  <c r="O31" i="24" s="1"/>
  <c r="I10" i="24"/>
  <c r="I20" i="24"/>
  <c r="I30" i="24"/>
  <c r="F11" i="8"/>
  <c r="K25" i="24"/>
  <c r="I8" i="24"/>
  <c r="I18" i="24"/>
  <c r="I28" i="24"/>
  <c r="I11" i="24"/>
  <c r="I21" i="24"/>
  <c r="I31" i="24"/>
  <c r="J26" i="24"/>
  <c r="N26" i="24" s="1"/>
  <c r="J6" i="24"/>
  <c r="O6" i="24" s="1"/>
  <c r="J16" i="24"/>
  <c r="N16" i="24" s="1"/>
  <c r="I22" i="24"/>
  <c r="I12" i="24"/>
  <c r="I2" i="24"/>
  <c r="J9" i="24"/>
  <c r="N9" i="24" s="1"/>
  <c r="J19" i="24"/>
  <c r="O19" i="24" s="1"/>
  <c r="J29" i="24"/>
  <c r="O29" i="24" s="1"/>
  <c r="J20" i="24"/>
  <c r="O20" i="24" s="1"/>
  <c r="J30" i="24"/>
  <c r="N30" i="24" s="1"/>
  <c r="J10" i="24"/>
  <c r="O10" i="24" s="1"/>
  <c r="J27" i="24"/>
  <c r="N27" i="24" s="1"/>
  <c r="J7" i="24"/>
  <c r="O7" i="24" s="1"/>
  <c r="J17" i="24"/>
  <c r="O17" i="24" s="1"/>
  <c r="J25" i="24"/>
  <c r="N25" i="24" s="1"/>
  <c r="J5" i="24"/>
  <c r="O5" i="24" s="1"/>
  <c r="J15" i="24"/>
  <c r="N15" i="24" s="1"/>
  <c r="I24" i="24"/>
  <c r="I14" i="24"/>
  <c r="I4" i="24"/>
  <c r="E13" i="8"/>
  <c r="K17" i="24"/>
  <c r="J4" i="24"/>
  <c r="N4" i="24" s="1"/>
  <c r="J24" i="24"/>
  <c r="O24" i="24" s="1"/>
  <c r="J14" i="24"/>
  <c r="N14" i="24" s="1"/>
  <c r="I17" i="24"/>
  <c r="I7" i="24"/>
  <c r="I27" i="24"/>
  <c r="F22" i="24"/>
  <c r="T22" i="24" s="1"/>
  <c r="F12" i="24"/>
  <c r="T12" i="24" s="1"/>
  <c r="F2" i="24"/>
  <c r="T2" i="24" s="1"/>
  <c r="I6" i="24"/>
  <c r="I16" i="24"/>
  <c r="I26" i="24"/>
  <c r="J28" i="24"/>
  <c r="O28" i="24" s="1"/>
  <c r="J18" i="24"/>
  <c r="N18" i="24" s="1"/>
  <c r="J8" i="24"/>
  <c r="N8" i="24" s="1"/>
  <c r="E2" i="24"/>
  <c r="E22" i="24"/>
  <c r="E12" i="24"/>
  <c r="J13" i="24"/>
  <c r="J23" i="24"/>
  <c r="J3" i="24"/>
  <c r="I15" i="24"/>
  <c r="I25" i="24"/>
  <c r="I5" i="24"/>
  <c r="I9" i="24"/>
  <c r="I29" i="24"/>
  <c r="I19" i="24"/>
  <c r="I3" i="24"/>
  <c r="I13" i="24"/>
  <c r="I23" i="24"/>
  <c r="J74" i="22"/>
  <c r="J74" i="19"/>
  <c r="F146" i="17"/>
  <c r="F110" i="17"/>
  <c r="F164" i="17"/>
  <c r="F38" i="17"/>
  <c r="F92" i="17"/>
  <c r="F74" i="17"/>
  <c r="F56" i="17"/>
  <c r="F128" i="17"/>
  <c r="F20" i="17"/>
  <c r="BC6" i="10"/>
  <c r="BC5" i="10"/>
  <c r="BC2" i="10"/>
  <c r="K3" i="24"/>
  <c r="D9" i="8"/>
  <c r="C70" i="17"/>
  <c r="C62" i="17"/>
  <c r="E62" i="17" s="1"/>
  <c r="C69" i="17"/>
  <c r="C61" i="17"/>
  <c r="C68" i="17"/>
  <c r="C60" i="17"/>
  <c r="C67" i="17"/>
  <c r="C59" i="17"/>
  <c r="C66" i="17"/>
  <c r="C58" i="17"/>
  <c r="C73" i="17"/>
  <c r="E73" i="17" s="1"/>
  <c r="C65" i="17"/>
  <c r="C57" i="17"/>
  <c r="C72" i="17"/>
  <c r="C64" i="17"/>
  <c r="E64" i="17" s="1"/>
  <c r="C56" i="17"/>
  <c r="C63" i="17"/>
  <c r="C71" i="17"/>
  <c r="C142" i="17"/>
  <c r="C134" i="17"/>
  <c r="E134" i="17" s="1"/>
  <c r="C141" i="17"/>
  <c r="C133" i="17"/>
  <c r="C140" i="17"/>
  <c r="C132" i="17"/>
  <c r="C139" i="17"/>
  <c r="C131" i="17"/>
  <c r="C138" i="17"/>
  <c r="C130" i="17"/>
  <c r="C145" i="17"/>
  <c r="E145" i="17" s="1"/>
  <c r="C137" i="17"/>
  <c r="C129" i="17"/>
  <c r="C144" i="17"/>
  <c r="C136" i="17"/>
  <c r="E136" i="17" s="1"/>
  <c r="C128" i="17"/>
  <c r="C143" i="17"/>
  <c r="C135" i="17"/>
  <c r="C30" i="17"/>
  <c r="C22" i="17"/>
  <c r="C23" i="17"/>
  <c r="C37" i="17"/>
  <c r="E37" i="17" s="1"/>
  <c r="C29" i="17"/>
  <c r="C21" i="17"/>
  <c r="C36" i="17"/>
  <c r="C28" i="17"/>
  <c r="C20" i="17"/>
  <c r="C35" i="17"/>
  <c r="C27" i="17"/>
  <c r="C34" i="17"/>
  <c r="C26" i="17"/>
  <c r="C33" i="17"/>
  <c r="C25" i="17"/>
  <c r="C32" i="17"/>
  <c r="C24" i="17"/>
  <c r="C31" i="17"/>
  <c r="C162" i="17"/>
  <c r="C154" i="17"/>
  <c r="E154" i="17" s="1"/>
  <c r="C146" i="17"/>
  <c r="C161" i="17"/>
  <c r="C153" i="17"/>
  <c r="C160" i="17"/>
  <c r="C152" i="17"/>
  <c r="E152" i="17" s="1"/>
  <c r="C159" i="17"/>
  <c r="C151" i="17"/>
  <c r="C158" i="17"/>
  <c r="C150" i="17"/>
  <c r="C157" i="17"/>
  <c r="C149" i="17"/>
  <c r="C156" i="17"/>
  <c r="C148" i="17"/>
  <c r="C163" i="17"/>
  <c r="E163" i="17" s="1"/>
  <c r="C155" i="17"/>
  <c r="C147" i="17"/>
  <c r="C102" i="17"/>
  <c r="C94" i="17"/>
  <c r="C109" i="17"/>
  <c r="E109" i="17" s="1"/>
  <c r="C101" i="17"/>
  <c r="C93" i="17"/>
  <c r="C108" i="17"/>
  <c r="C100" i="17"/>
  <c r="E100" i="17" s="1"/>
  <c r="C92" i="17"/>
  <c r="C107" i="17"/>
  <c r="C99" i="17"/>
  <c r="C106" i="17"/>
  <c r="C98" i="17"/>
  <c r="E98" i="17" s="1"/>
  <c r="C105" i="17"/>
  <c r="C97" i="17"/>
  <c r="C104" i="17"/>
  <c r="C96" i="17"/>
  <c r="C103" i="17"/>
  <c r="C95" i="17"/>
  <c r="C122" i="17"/>
  <c r="C114" i="17"/>
  <c r="C121" i="17"/>
  <c r="C113" i="17"/>
  <c r="C120" i="17"/>
  <c r="C112" i="17"/>
  <c r="C127" i="17"/>
  <c r="E127" i="17" s="1"/>
  <c r="C119" i="17"/>
  <c r="C111" i="17"/>
  <c r="C126" i="17"/>
  <c r="C118" i="17"/>
  <c r="E118" i="17" s="1"/>
  <c r="C110" i="17"/>
  <c r="C125" i="17"/>
  <c r="C117" i="17"/>
  <c r="C124" i="17"/>
  <c r="C116" i="17"/>
  <c r="E116" i="17" s="1"/>
  <c r="C123" i="17"/>
  <c r="C115" i="17"/>
  <c r="C174" i="17"/>
  <c r="C166" i="17"/>
  <c r="C181" i="17"/>
  <c r="E181" i="17" s="1"/>
  <c r="C173" i="17"/>
  <c r="C165" i="17"/>
  <c r="C180" i="17"/>
  <c r="C172" i="17"/>
  <c r="E172" i="17" s="1"/>
  <c r="C164" i="17"/>
  <c r="C179" i="17"/>
  <c r="C171" i="17"/>
  <c r="C178" i="17"/>
  <c r="C170" i="17"/>
  <c r="E170" i="17" s="1"/>
  <c r="C177" i="17"/>
  <c r="C169" i="17"/>
  <c r="C176" i="17"/>
  <c r="C168" i="17"/>
  <c r="C175" i="17"/>
  <c r="C167" i="17"/>
  <c r="C18" i="17"/>
  <c r="C10" i="17"/>
  <c r="C2" i="17"/>
  <c r="C17" i="17"/>
  <c r="C9" i="17"/>
  <c r="C3" i="17"/>
  <c r="C16" i="17"/>
  <c r="C8" i="17"/>
  <c r="C15" i="17"/>
  <c r="C7" i="17"/>
  <c r="C14" i="17"/>
  <c r="C6" i="17"/>
  <c r="C13" i="17"/>
  <c r="C5" i="17"/>
  <c r="C19" i="17"/>
  <c r="E19" i="17" s="1"/>
  <c r="C12" i="17"/>
  <c r="C4" i="17"/>
  <c r="C11" i="17"/>
  <c r="C90" i="17"/>
  <c r="C82" i="17"/>
  <c r="E82" i="17" s="1"/>
  <c r="C74" i="17"/>
  <c r="C89" i="17"/>
  <c r="C81" i="17"/>
  <c r="C88" i="17"/>
  <c r="C80" i="17"/>
  <c r="E80" i="17" s="1"/>
  <c r="C87" i="17"/>
  <c r="C79" i="17"/>
  <c r="C86" i="17"/>
  <c r="C78" i="17"/>
  <c r="C85" i="17"/>
  <c r="C77" i="17"/>
  <c r="C84" i="17"/>
  <c r="C76" i="17"/>
  <c r="C91" i="17"/>
  <c r="E91" i="17" s="1"/>
  <c r="C83" i="17"/>
  <c r="C75" i="17"/>
  <c r="C50" i="17"/>
  <c r="C42" i="17"/>
  <c r="C49" i="17"/>
  <c r="C41" i="17"/>
  <c r="C48" i="17"/>
  <c r="C40" i="17"/>
  <c r="C55" i="17"/>
  <c r="E55" i="17" s="1"/>
  <c r="C47" i="17"/>
  <c r="C39" i="17"/>
  <c r="C54" i="17"/>
  <c r="C46" i="17"/>
  <c r="C38" i="17"/>
  <c r="C53" i="17"/>
  <c r="C45" i="17"/>
  <c r="C52" i="17"/>
  <c r="C44" i="17"/>
  <c r="C51" i="17"/>
  <c r="C43" i="17"/>
  <c r="I25" i="15"/>
  <c r="I74" i="15" s="1"/>
  <c r="K14" i="24"/>
  <c r="E10" i="8"/>
  <c r="I25" i="13"/>
  <c r="I74" i="13" s="1"/>
  <c r="K12" i="24"/>
  <c r="N12" i="24" s="1"/>
  <c r="E8" i="8"/>
  <c r="K2" i="24"/>
  <c r="N2" i="24" s="1"/>
  <c r="D8" i="8"/>
  <c r="K22" i="24"/>
  <c r="N22" i="24" s="1"/>
  <c r="F8" i="8"/>
  <c r="J74" i="5"/>
  <c r="AO11" i="10"/>
  <c r="T2" i="10"/>
  <c r="B9" i="8"/>
  <c r="C10" i="8"/>
  <c r="K4" i="10"/>
  <c r="J4" i="10"/>
  <c r="B17" i="8"/>
  <c r="C9" i="8"/>
  <c r="K3" i="10"/>
  <c r="J3" i="10"/>
  <c r="C16" i="8"/>
  <c r="J10" i="10"/>
  <c r="K10" i="10"/>
  <c r="B13" i="8"/>
  <c r="B12" i="8"/>
  <c r="B8" i="8"/>
  <c r="F2" i="17"/>
  <c r="C11" i="8"/>
  <c r="K5" i="10"/>
  <c r="J5" i="10"/>
  <c r="B16" i="8"/>
  <c r="C15" i="8"/>
  <c r="K9" i="10"/>
  <c r="J9" i="10"/>
  <c r="B15" i="8"/>
  <c r="C14" i="8"/>
  <c r="K8" i="10"/>
  <c r="J8" i="10"/>
  <c r="B11" i="8"/>
  <c r="B10" i="8"/>
  <c r="B14" i="8"/>
  <c r="C17" i="8"/>
  <c r="J11" i="10"/>
  <c r="K11" i="10"/>
  <c r="C13" i="8"/>
  <c r="K7" i="10"/>
  <c r="J7" i="10"/>
  <c r="C12" i="8"/>
  <c r="K6" i="10"/>
  <c r="J6" i="10"/>
  <c r="B5" i="20"/>
  <c r="B5" i="18"/>
  <c r="B5" i="19"/>
  <c r="B5" i="21"/>
  <c r="B5" i="23"/>
  <c r="B5" i="15"/>
  <c r="B5" i="5"/>
  <c r="B5" i="13"/>
  <c r="B5" i="22"/>
  <c r="B6" i="16"/>
  <c r="A1" i="16" a="1"/>
  <c r="A1" i="16" s="1"/>
  <c r="S32" i="24"/>
  <c r="W32" i="24"/>
  <c r="F42" i="17" a="1"/>
  <c r="E6" i="24" a="1"/>
  <c r="AM8" i="10" a="1"/>
  <c r="E10" i="24" a="1"/>
  <c r="E7" i="24" a="1"/>
  <c r="E14" i="24" a="1"/>
  <c r="L2" i="24" a="1"/>
  <c r="F17" i="24" a="1"/>
  <c r="F30" i="24" a="1"/>
  <c r="D10" i="8" a="1"/>
  <c r="AM7" i="10" a="1"/>
  <c r="K4" i="24" a="1"/>
  <c r="F25" i="24" a="1"/>
  <c r="F28" i="24" a="1"/>
  <c r="F8" i="24" a="1"/>
  <c r="E11" i="24" a="1"/>
  <c r="F24" i="17" a="1"/>
  <c r="E23" i="24" a="1"/>
  <c r="G16" i="8" a="1"/>
  <c r="AN11" i="10" a="1"/>
  <c r="AM3" i="10" a="1"/>
  <c r="G17" i="8" a="1"/>
  <c r="E21" i="24" a="1"/>
  <c r="E9" i="24" a="1"/>
  <c r="AO9" i="10" a="1"/>
  <c r="I8" i="8" a="1"/>
  <c r="K13" i="24" a="1"/>
  <c r="AN4" i="10" a="1"/>
  <c r="F6" i="24" a="1"/>
  <c r="G11" i="8" a="1"/>
  <c r="E25" i="24" a="1"/>
  <c r="F9" i="8" a="1"/>
  <c r="F3" i="24" a="1"/>
  <c r="F10" i="24" a="1"/>
  <c r="F14" i="24" a="1"/>
  <c r="E3" i="24" a="1"/>
  <c r="E26" i="24" a="1"/>
  <c r="AO2" i="10" a="1"/>
  <c r="AN9" i="10" a="1"/>
  <c r="AO6" i="10" a="1"/>
  <c r="H8" i="8" a="1"/>
  <c r="K23" i="24" a="1"/>
  <c r="E28" i="24" a="1"/>
  <c r="AN7" i="10" a="1"/>
  <c r="G14" i="8" a="1"/>
  <c r="L12" i="24" a="1"/>
  <c r="AM5" i="10" a="1"/>
  <c r="E8" i="24" a="1"/>
  <c r="F24" i="24" a="1"/>
  <c r="F7" i="24" a="1"/>
  <c r="F16" i="24" a="1"/>
  <c r="F31" i="24" a="1"/>
  <c r="AN6" i="10" a="1"/>
  <c r="F23" i="24" a="1"/>
  <c r="AO7" i="10" a="1"/>
  <c r="AM9" i="10" a="1"/>
  <c r="L22" i="24" a="1"/>
  <c r="K24" i="24" a="1"/>
  <c r="AM11" i="10" a="1"/>
  <c r="E15" i="24" a="1"/>
  <c r="F10" i="8" a="1"/>
  <c r="E17" i="24" a="1"/>
  <c r="F29" i="24" a="1"/>
  <c r="E18" i="24" a="1"/>
  <c r="E31" i="24" a="1"/>
  <c r="AO10" i="10" a="1"/>
  <c r="AM6" i="10" a="1"/>
  <c r="E27" i="24" a="1"/>
  <c r="AM2" i="10" a="1"/>
  <c r="F13" i="24" a="1"/>
  <c r="F4" i="24" a="1"/>
  <c r="J8" i="8" a="1"/>
  <c r="E5" i="24" a="1"/>
  <c r="E4" i="24" a="1"/>
  <c r="F20" i="24" a="1"/>
  <c r="F26" i="24" a="1"/>
  <c r="E20" i="24" a="1"/>
  <c r="F21" i="24" a="1"/>
  <c r="AO5" i="10" a="1"/>
  <c r="AN5" i="10" a="1"/>
  <c r="E29" i="24" a="1"/>
  <c r="F11" i="24" a="1"/>
  <c r="AM10" i="10" a="1"/>
  <c r="G12" i="8" a="1"/>
  <c r="G15" i="8" a="1"/>
  <c r="F18" i="24" a="1"/>
  <c r="AN8" i="10" a="1"/>
  <c r="E13" i="24" a="1"/>
  <c r="F27" i="24" a="1"/>
  <c r="E19" i="24" a="1"/>
  <c r="AN2" i="10" a="1"/>
  <c r="F5" i="24" a="1"/>
  <c r="AN10" i="10" a="1"/>
  <c r="F9" i="24" a="1"/>
  <c r="G13" i="8" a="1"/>
  <c r="F15" i="24" a="1"/>
  <c r="G8" i="8" a="1"/>
  <c r="E16" i="24" a="1"/>
  <c r="AO8" i="10" a="1"/>
  <c r="E9" i="8" a="1"/>
  <c r="E30" i="24" a="1"/>
  <c r="E24" i="24" a="1"/>
  <c r="F19" i="24" a="1"/>
  <c r="R32" i="24" l="1"/>
  <c r="U32" i="24"/>
  <c r="Y32" i="24"/>
  <c r="X32" i="24"/>
  <c r="AA10" i="10"/>
  <c r="AA6" i="10"/>
  <c r="AA2" i="10"/>
  <c r="F8" i="1" s="1"/>
  <c r="AA7" i="10"/>
  <c r="AA5" i="10"/>
  <c r="AA4" i="10"/>
  <c r="AA8" i="10"/>
  <c r="AA9" i="10"/>
  <c r="AA11" i="10"/>
  <c r="AA3" i="10"/>
  <c r="N3" i="24"/>
  <c r="AG10" i="10" a="1"/>
  <c r="AG10" i="10" s="1"/>
  <c r="AH10" i="10" a="1"/>
  <c r="AH10" i="10" s="1"/>
  <c r="AH4" i="10" a="1"/>
  <c r="AH4" i="10" s="1"/>
  <c r="AG4" i="10" a="1"/>
  <c r="AG4" i="10" s="1"/>
  <c r="AG7" i="10" a="1"/>
  <c r="AG7" i="10" s="1"/>
  <c r="AH7" i="10" a="1"/>
  <c r="AH7" i="10" s="1"/>
  <c r="AG8" i="10" a="1"/>
  <c r="AG8" i="10" s="1"/>
  <c r="AH8" i="10" a="1"/>
  <c r="AH8" i="10" s="1"/>
  <c r="AH5" i="10" a="1"/>
  <c r="AH5" i="10" s="1"/>
  <c r="AG5" i="10" a="1"/>
  <c r="AG5" i="10" s="1"/>
  <c r="AH11" i="10" a="1"/>
  <c r="AH11" i="10" s="1"/>
  <c r="AG11" i="10" a="1"/>
  <c r="AG11" i="10" s="1"/>
  <c r="AH3" i="10" a="1"/>
  <c r="AH3" i="10" s="1"/>
  <c r="AG3" i="10" a="1"/>
  <c r="AG3" i="10" s="1"/>
  <c r="AH6" i="10" a="1"/>
  <c r="AH6" i="10" s="1"/>
  <c r="AG6" i="10" a="1"/>
  <c r="AG6" i="10" s="1"/>
  <c r="AH9" i="10" a="1"/>
  <c r="AH9" i="10" s="1"/>
  <c r="AG9" i="10" a="1"/>
  <c r="AG9" i="10" s="1"/>
  <c r="E75" i="23" a="1"/>
  <c r="E75" i="23" s="1"/>
  <c r="E76" i="23" s="1"/>
  <c r="I75" i="23" a="1"/>
  <c r="I75" i="23" s="1"/>
  <c r="G75" i="23" a="1"/>
  <c r="G75" i="23" s="1"/>
  <c r="G76" i="23" s="1"/>
  <c r="I75" i="15" a="1"/>
  <c r="I75" i="15" s="1"/>
  <c r="I76" i="15" s="1"/>
  <c r="E75" i="15" a="1"/>
  <c r="E75" i="15" s="1"/>
  <c r="E76" i="15" s="1"/>
  <c r="G75" i="15" a="1"/>
  <c r="G75" i="15" s="1"/>
  <c r="G76" i="15" s="1"/>
  <c r="E75" i="19" a="1"/>
  <c r="E75" i="19" s="1"/>
  <c r="E76" i="19" s="1"/>
  <c r="G75" i="19" a="1"/>
  <c r="G75" i="19" s="1"/>
  <c r="G76" i="19" s="1"/>
  <c r="I75" i="19" a="1"/>
  <c r="I75" i="19" s="1"/>
  <c r="I76" i="19" s="1"/>
  <c r="E75" i="18" a="1"/>
  <c r="E75" i="18" s="1"/>
  <c r="E76" i="18" s="1"/>
  <c r="G75" i="18" a="1"/>
  <c r="G75" i="18" s="1"/>
  <c r="G76" i="18" s="1"/>
  <c r="I75" i="18" a="1"/>
  <c r="I75" i="18" s="1"/>
  <c r="I76" i="18" s="1"/>
  <c r="G75" i="21" a="1"/>
  <c r="G75" i="21" s="1"/>
  <c r="G76" i="21" s="1"/>
  <c r="I75" i="21" a="1"/>
  <c r="I75" i="21" s="1"/>
  <c r="I76" i="21" s="1"/>
  <c r="E75" i="21" a="1"/>
  <c r="E75" i="21" s="1"/>
  <c r="E76" i="21" s="1"/>
  <c r="E75" i="20" a="1"/>
  <c r="E75" i="20" s="1"/>
  <c r="E76" i="20" s="1"/>
  <c r="G75" i="20" a="1"/>
  <c r="G75" i="20" s="1"/>
  <c r="G76" i="20" s="1"/>
  <c r="I75" i="20" a="1"/>
  <c r="I75" i="20" s="1"/>
  <c r="I76" i="20" s="1"/>
  <c r="E75" i="16" a="1"/>
  <c r="E75" i="16" s="1"/>
  <c r="E76" i="16" s="1"/>
  <c r="I75" i="16" a="1"/>
  <c r="I75" i="16" s="1"/>
  <c r="I76" i="16" s="1"/>
  <c r="G75" i="16" a="1"/>
  <c r="G75" i="16" s="1"/>
  <c r="G76" i="16" s="1"/>
  <c r="G75" i="22" a="1"/>
  <c r="G75" i="22" s="1"/>
  <c r="G76" i="22" s="1"/>
  <c r="I75" i="22" a="1"/>
  <c r="I75" i="22" s="1"/>
  <c r="I76" i="22" s="1"/>
  <c r="E75" i="22" a="1"/>
  <c r="E75" i="22" s="1"/>
  <c r="E76" i="22" s="1"/>
  <c r="I75" i="13" a="1"/>
  <c r="I75" i="13" s="1"/>
  <c r="I76" i="13" s="1"/>
  <c r="E75" i="13" a="1"/>
  <c r="E75" i="13" s="1"/>
  <c r="E76" i="13" s="1"/>
  <c r="G75" i="13" a="1"/>
  <c r="G75" i="13" s="1"/>
  <c r="G76" i="13" s="1"/>
  <c r="G15" i="8"/>
  <c r="AO6" i="10"/>
  <c r="AN9" i="10"/>
  <c r="G14" i="8"/>
  <c r="AN8" i="10"/>
  <c r="AM6" i="10"/>
  <c r="AO9" i="10"/>
  <c r="AO8" i="10"/>
  <c r="AN11" i="10"/>
  <c r="G17" i="8"/>
  <c r="AN5" i="10"/>
  <c r="G11" i="8"/>
  <c r="AM9" i="10"/>
  <c r="AM10" i="10"/>
  <c r="AN6" i="10"/>
  <c r="G12" i="8"/>
  <c r="AO7" i="10"/>
  <c r="AM5" i="10"/>
  <c r="AM11" i="10"/>
  <c r="AM8" i="10"/>
  <c r="E11" i="24"/>
  <c r="E21" i="24"/>
  <c r="E31" i="24"/>
  <c r="G13" i="8"/>
  <c r="AO5" i="10"/>
  <c r="AM7" i="10"/>
  <c r="E4" i="24"/>
  <c r="E14" i="24"/>
  <c r="E24" i="24"/>
  <c r="G16" i="8"/>
  <c r="F6" i="24"/>
  <c r="T6" i="24" s="1"/>
  <c r="F26" i="24"/>
  <c r="T26" i="24" s="1"/>
  <c r="F16" i="24"/>
  <c r="T16" i="24" s="1"/>
  <c r="F19" i="24"/>
  <c r="T19" i="24" s="1"/>
  <c r="F29" i="24"/>
  <c r="T29" i="24" s="1"/>
  <c r="F9" i="24"/>
  <c r="T9" i="24" s="1"/>
  <c r="AN7" i="10"/>
  <c r="AN10" i="10"/>
  <c r="F7" i="24"/>
  <c r="T7" i="24" s="1"/>
  <c r="F27" i="24"/>
  <c r="T27" i="24" s="1"/>
  <c r="F17" i="24"/>
  <c r="T17" i="24" s="1"/>
  <c r="E18" i="24"/>
  <c r="E8" i="24"/>
  <c r="E28" i="24"/>
  <c r="E5" i="24"/>
  <c r="E25" i="24"/>
  <c r="E15" i="24"/>
  <c r="E30" i="24"/>
  <c r="E20" i="24"/>
  <c r="E10" i="24"/>
  <c r="F4" i="24"/>
  <c r="T4" i="24" s="1"/>
  <c r="F14" i="24"/>
  <c r="T14" i="24" s="1"/>
  <c r="F24" i="24"/>
  <c r="T24" i="24" s="1"/>
  <c r="F8" i="24"/>
  <c r="T8" i="24" s="1"/>
  <c r="F18" i="24"/>
  <c r="T18" i="24" s="1"/>
  <c r="F28" i="24"/>
  <c r="T28" i="24" s="1"/>
  <c r="F15" i="24"/>
  <c r="T15" i="24" s="1"/>
  <c r="F25" i="24"/>
  <c r="T25" i="24" s="1"/>
  <c r="F5" i="24"/>
  <c r="T5" i="24" s="1"/>
  <c r="AO10" i="10"/>
  <c r="F3" i="24"/>
  <c r="T3" i="24" s="1"/>
  <c r="F13" i="24"/>
  <c r="T13" i="24" s="1"/>
  <c r="F23" i="24"/>
  <c r="T23" i="24" s="1"/>
  <c r="E16" i="24"/>
  <c r="E6" i="24"/>
  <c r="E26" i="24"/>
  <c r="E9" i="24"/>
  <c r="E19" i="24"/>
  <c r="E29" i="24"/>
  <c r="E17" i="24"/>
  <c r="E27" i="24"/>
  <c r="E7" i="24"/>
  <c r="F30" i="24"/>
  <c r="T30" i="24" s="1"/>
  <c r="F10" i="24"/>
  <c r="T10" i="24" s="1"/>
  <c r="F20" i="24"/>
  <c r="T20" i="24" s="1"/>
  <c r="F21" i="24"/>
  <c r="T21" i="24" s="1"/>
  <c r="F11" i="24"/>
  <c r="T11" i="24" s="1"/>
  <c r="F31" i="24"/>
  <c r="T31" i="24" s="1"/>
  <c r="E3" i="24"/>
  <c r="E13" i="24"/>
  <c r="E23" i="24"/>
  <c r="F177" i="17"/>
  <c r="E177" i="17"/>
  <c r="E87" i="17"/>
  <c r="F87" i="17"/>
  <c r="F53" i="17"/>
  <c r="E53" i="17"/>
  <c r="F15" i="17"/>
  <c r="E15" i="17"/>
  <c r="E125" i="17"/>
  <c r="F125" i="17"/>
  <c r="F67" i="17"/>
  <c r="E67" i="17"/>
  <c r="F107" i="17"/>
  <c r="E107" i="17"/>
  <c r="F159" i="17"/>
  <c r="E159" i="17"/>
  <c r="F31" i="17"/>
  <c r="E31" i="17"/>
  <c r="F35" i="17"/>
  <c r="E35" i="17"/>
  <c r="F139" i="17"/>
  <c r="E139" i="17"/>
  <c r="E49" i="17"/>
  <c r="F49" i="17"/>
  <c r="E175" i="17"/>
  <c r="F175" i="17"/>
  <c r="F179" i="17"/>
  <c r="E179" i="17"/>
  <c r="F121" i="17"/>
  <c r="E121" i="17"/>
  <c r="F105" i="17"/>
  <c r="E105" i="17"/>
  <c r="F141" i="17"/>
  <c r="E141" i="17"/>
  <c r="F103" i="17"/>
  <c r="E103" i="17"/>
  <c r="F85" i="17"/>
  <c r="E85" i="17"/>
  <c r="F89" i="17"/>
  <c r="E89" i="17"/>
  <c r="F51" i="17"/>
  <c r="E51" i="17"/>
  <c r="F13" i="17"/>
  <c r="E13" i="17"/>
  <c r="F123" i="17"/>
  <c r="E123" i="17"/>
  <c r="F143" i="17"/>
  <c r="E143" i="17"/>
  <c r="F69" i="17"/>
  <c r="E69" i="17"/>
  <c r="F17" i="17"/>
  <c r="E17" i="17"/>
  <c r="F157" i="17"/>
  <c r="E157" i="17"/>
  <c r="F161" i="17"/>
  <c r="E161" i="17"/>
  <c r="F33" i="17"/>
  <c r="E33" i="17"/>
  <c r="F71" i="17"/>
  <c r="E71" i="17"/>
  <c r="I8" i="8"/>
  <c r="L12" i="24"/>
  <c r="O12" i="24" s="1"/>
  <c r="P12" i="24" s="1"/>
  <c r="F42" i="17"/>
  <c r="F24" i="17"/>
  <c r="E114" i="17"/>
  <c r="F114" i="17" a="1"/>
  <c r="F114" i="17" s="1"/>
  <c r="E60" i="17"/>
  <c r="F60" i="17" a="1"/>
  <c r="F60" i="17" s="1"/>
  <c r="F168" i="17" a="1"/>
  <c r="F168" i="17" s="1"/>
  <c r="E168" i="17"/>
  <c r="F150" i="17" a="1"/>
  <c r="F150" i="17" s="1"/>
  <c r="E150" i="17"/>
  <c r="F132" i="17" a="1"/>
  <c r="F132" i="17" s="1"/>
  <c r="E132" i="17"/>
  <c r="F78" i="17" a="1"/>
  <c r="F78" i="17" s="1"/>
  <c r="E78" i="17"/>
  <c r="F96" i="17" a="1"/>
  <c r="F96" i="17" s="1"/>
  <c r="E96" i="17"/>
  <c r="AM3" i="10"/>
  <c r="E24" i="17" s="1"/>
  <c r="J76" i="5"/>
  <c r="F10" i="8"/>
  <c r="K24" i="24"/>
  <c r="K4" i="24"/>
  <c r="D10" i="8"/>
  <c r="D18" i="8" s="1"/>
  <c r="AN4" i="10"/>
  <c r="E44" i="17" s="1"/>
  <c r="J74" i="15"/>
  <c r="K13" i="24"/>
  <c r="N13" i="24" s="1"/>
  <c r="E9" i="8"/>
  <c r="K23" i="24"/>
  <c r="N23" i="24" s="1"/>
  <c r="F9" i="8"/>
  <c r="J74" i="13"/>
  <c r="J8" i="8"/>
  <c r="L22" i="24"/>
  <c r="O22" i="24" s="1"/>
  <c r="P22" i="24" s="1"/>
  <c r="AN2" i="10"/>
  <c r="E8" i="17" s="1"/>
  <c r="H8" i="8"/>
  <c r="L2" i="24"/>
  <c r="O2" i="24" s="1"/>
  <c r="P2" i="24" s="1"/>
  <c r="AM2" i="10"/>
  <c r="E6" i="17" s="1"/>
  <c r="G8" i="8"/>
  <c r="AO2" i="10"/>
  <c r="E10" i="17" s="1"/>
  <c r="O15" i="24"/>
  <c r="P15" i="24" s="1"/>
  <c r="O16" i="24"/>
  <c r="P16" i="24" s="1"/>
  <c r="N10" i="24"/>
  <c r="P10" i="24" s="1"/>
  <c r="O26" i="24"/>
  <c r="P26" i="24" s="1"/>
  <c r="O4" i="24"/>
  <c r="P4" i="24" s="1"/>
  <c r="N28" i="24"/>
  <c r="P28" i="24" s="1"/>
  <c r="N5" i="24"/>
  <c r="P5" i="24" s="1"/>
  <c r="N17" i="24"/>
  <c r="P17" i="24" s="1"/>
  <c r="N31" i="24"/>
  <c r="P31" i="24" s="1"/>
  <c r="N20" i="24"/>
  <c r="P20" i="24" s="1"/>
  <c r="O30" i="24"/>
  <c r="P30" i="24" s="1"/>
  <c r="N7" i="24"/>
  <c r="P7" i="24" s="1"/>
  <c r="O14" i="24"/>
  <c r="P14" i="24" s="1"/>
  <c r="N21" i="24"/>
  <c r="P21" i="24" s="1"/>
  <c r="O8" i="24"/>
  <c r="P8" i="24" s="1"/>
  <c r="N24" i="24"/>
  <c r="P24" i="24" s="1"/>
  <c r="O11" i="24"/>
  <c r="P11" i="24" s="1"/>
  <c r="O27" i="24"/>
  <c r="P27" i="24" s="1"/>
  <c r="O18" i="24"/>
  <c r="P18" i="24" s="1"/>
  <c r="O9" i="24"/>
  <c r="P9" i="24" s="1"/>
  <c r="N6" i="24"/>
  <c r="P6" i="24" s="1"/>
  <c r="N19" i="24"/>
  <c r="P19" i="24" s="1"/>
  <c r="O25" i="24"/>
  <c r="C35" i="8" a="1"/>
  <c r="C35" i="8" s="1"/>
  <c r="D35" i="8" s="1"/>
  <c r="T11" i="10"/>
  <c r="T3" i="10"/>
  <c r="I76" i="23"/>
  <c r="T8" i="10"/>
  <c r="T6" i="10"/>
  <c r="T5" i="10"/>
  <c r="T10" i="10"/>
  <c r="T4" i="10"/>
  <c r="AI4" i="10" s="1"/>
  <c r="N29" i="24"/>
  <c r="T7" i="10"/>
  <c r="T9" i="10"/>
  <c r="B6" i="5"/>
  <c r="A1" i="5" a="1"/>
  <c r="A1" i="5" s="1"/>
  <c r="A1" i="23" a="1"/>
  <c r="A1" i="23" s="1"/>
  <c r="B6" i="23"/>
  <c r="A1" i="21" a="1"/>
  <c r="A1" i="21" s="1"/>
  <c r="B6" i="21"/>
  <c r="A1" i="19" a="1"/>
  <c r="A1" i="19" s="1"/>
  <c r="B6" i="19"/>
  <c r="A1" i="15" a="1"/>
  <c r="A1" i="15" s="1"/>
  <c r="B6" i="15"/>
  <c r="A1" i="22" a="1"/>
  <c r="A1" i="22" s="1"/>
  <c r="B6" i="22"/>
  <c r="A1" i="18" a="1"/>
  <c r="A1" i="18" s="1"/>
  <c r="B6" i="18"/>
  <c r="A1" i="13" a="1"/>
  <c r="A1" i="13" s="1"/>
  <c r="B6" i="13"/>
  <c r="A1" i="20" a="1"/>
  <c r="A1" i="20" s="1"/>
  <c r="B6" i="20"/>
  <c r="F6" i="17" a="1"/>
  <c r="L5" i="24" a="1"/>
  <c r="J17" i="8" a="1"/>
  <c r="Q4" i="24" a="1"/>
  <c r="AR2" i="10" a="1"/>
  <c r="Q21" i="24" a="1"/>
  <c r="L25" i="24" a="1"/>
  <c r="L7" i="24" a="1"/>
  <c r="H14" i="8" a="1"/>
  <c r="AP8" i="10" a="1"/>
  <c r="AP11" i="10" a="1"/>
  <c r="L9" i="24" a="1"/>
  <c r="AP5" i="10" a="1"/>
  <c r="I10" i="8" a="1"/>
  <c r="Q24" i="24" a="1"/>
  <c r="L16" i="24" a="1"/>
  <c r="J9" i="8" a="1"/>
  <c r="L31" i="24" a="1"/>
  <c r="L19" i="24" a="1"/>
  <c r="L3" i="24" a="1"/>
  <c r="L8" i="24" a="1"/>
  <c r="AP10" i="10" a="1"/>
  <c r="L10" i="24" a="1"/>
  <c r="AN3" i="10" a="1"/>
  <c r="J10" i="8" a="1"/>
  <c r="AM4" i="10" a="1"/>
  <c r="L15" i="24" a="1"/>
  <c r="H10" i="8" a="1"/>
  <c r="Q9" i="24" a="1"/>
  <c r="AO4" i="10" a="1"/>
  <c r="Q16" i="24" a="1"/>
  <c r="L18" i="24" a="1"/>
  <c r="G10" i="8" a="1"/>
  <c r="AS2" i="10" a="1"/>
  <c r="Q15" i="24" a="1"/>
  <c r="I17" i="8" a="1"/>
  <c r="J16" i="8" a="1"/>
  <c r="L14" i="24" a="1"/>
  <c r="L26" i="24" a="1"/>
  <c r="H17" i="8" a="1"/>
  <c r="H12" i="8" a="1"/>
  <c r="I9" i="8" a="1"/>
  <c r="Q2" i="24" a="1"/>
  <c r="Q31" i="24" a="1"/>
  <c r="Q6" i="24" a="1"/>
  <c r="AP7" i="10" a="1"/>
  <c r="Q7" i="24" a="1"/>
  <c r="K8" i="8" a="1"/>
  <c r="AP2" i="10" a="1"/>
  <c r="H13" i="8" a="1"/>
  <c r="AO3" i="10" a="1"/>
  <c r="H9" i="8" a="1"/>
  <c r="G9" i="8" a="1"/>
  <c r="L4" i="24" a="1"/>
  <c r="H16" i="8" a="1"/>
  <c r="L6" i="24" a="1"/>
  <c r="H15" i="8" a="1"/>
  <c r="I12" i="8" a="1"/>
  <c r="L20" i="24" a="1"/>
  <c r="I13" i="8" a="1"/>
  <c r="I16" i="8" a="1"/>
  <c r="J11" i="8" a="1"/>
  <c r="Q11" i="24" a="1"/>
  <c r="Q28" i="24" a="1"/>
  <c r="H11" i="8" a="1"/>
  <c r="Q22" i="24" a="1"/>
  <c r="J15" i="8" a="1"/>
  <c r="Q10" i="24" a="1"/>
  <c r="L17" i="24" a="1"/>
  <c r="Q14" i="24" a="1"/>
  <c r="I14" i="8" a="1"/>
  <c r="L21" i="24" a="1"/>
  <c r="AP9" i="10" a="1"/>
  <c r="Q26" i="24" a="1"/>
  <c r="I15" i="8" a="1"/>
  <c r="J14" i="8" a="1"/>
  <c r="L29" i="24" a="1"/>
  <c r="AQ2" i="10" a="1"/>
  <c r="J13" i="8" a="1"/>
  <c r="L24" i="24" a="1"/>
  <c r="L30" i="24" a="1"/>
  <c r="L23" i="24" a="1"/>
  <c r="L28" i="24" a="1"/>
  <c r="AP6" i="10" a="1"/>
  <c r="Q12" i="24" a="1"/>
  <c r="J12" i="8" a="1"/>
  <c r="L11" i="24" a="1"/>
  <c r="Q19" i="24" a="1"/>
  <c r="L13" i="24" a="1"/>
  <c r="L27" i="24" a="1"/>
  <c r="I11" i="8" a="1"/>
  <c r="Q8" i="24" a="1"/>
  <c r="Q27" i="24" a="1"/>
  <c r="AI9" i="10" l="1"/>
  <c r="AI5" i="10"/>
  <c r="AI6" i="10"/>
  <c r="AI8" i="10"/>
  <c r="AI7" i="10"/>
  <c r="AI3" i="10"/>
  <c r="AI11" i="10"/>
  <c r="AI2" i="10"/>
  <c r="AI10" i="10"/>
  <c r="F17" i="1"/>
  <c r="F10" i="1"/>
  <c r="F15" i="1"/>
  <c r="C34" i="8" a="1"/>
  <c r="C34" i="8" s="1"/>
  <c r="D34" i="8" s="1"/>
  <c r="F11" i="1"/>
  <c r="F9" i="1"/>
  <c r="F12" i="1"/>
  <c r="F14" i="1"/>
  <c r="F13" i="1"/>
  <c r="F16" i="1"/>
  <c r="Q31" i="24"/>
  <c r="Q24" i="24"/>
  <c r="Q15" i="24"/>
  <c r="Q22" i="24"/>
  <c r="Q27" i="24"/>
  <c r="Q12" i="24"/>
  <c r="Q8" i="24"/>
  <c r="Q11" i="24"/>
  <c r="Q19" i="24"/>
  <c r="Q21" i="24"/>
  <c r="Q10" i="24"/>
  <c r="Q16" i="24"/>
  <c r="Q6" i="24"/>
  <c r="Q14" i="24"/>
  <c r="Q28" i="24"/>
  <c r="Q9" i="24"/>
  <c r="Q7" i="24"/>
  <c r="Q4" i="24"/>
  <c r="Q26" i="24"/>
  <c r="Q2" i="24"/>
  <c r="AP6" i="10"/>
  <c r="AP5" i="10"/>
  <c r="AP8" i="10"/>
  <c r="AP11" i="10"/>
  <c r="AP9" i="10"/>
  <c r="AP7" i="10"/>
  <c r="AP10" i="10"/>
  <c r="M12" i="24"/>
  <c r="AR2" i="10"/>
  <c r="M2" i="24"/>
  <c r="K32" i="24"/>
  <c r="F6" i="17"/>
  <c r="K8" i="8"/>
  <c r="AO4" i="10"/>
  <c r="E46" i="17" s="1"/>
  <c r="F18" i="8"/>
  <c r="G10" i="8"/>
  <c r="AM4" i="10"/>
  <c r="E42" i="17" s="1"/>
  <c r="M22" i="24"/>
  <c r="G9" i="8"/>
  <c r="AO3" i="10"/>
  <c r="E28" i="17" s="1"/>
  <c r="AN3" i="10"/>
  <c r="E26" i="17" s="1"/>
  <c r="E18" i="8"/>
  <c r="AS2" i="10"/>
  <c r="AQ2" i="10"/>
  <c r="AP2" i="10"/>
  <c r="H16" i="8"/>
  <c r="P25" i="24"/>
  <c r="N32" i="24"/>
  <c r="P29" i="24"/>
  <c r="T32" i="24"/>
  <c r="L14" i="24"/>
  <c r="M14" i="24" s="1"/>
  <c r="I10" i="8"/>
  <c r="J9" i="8"/>
  <c r="L23" i="24"/>
  <c r="H15" i="8"/>
  <c r="L9" i="24"/>
  <c r="M9" i="24" s="1"/>
  <c r="L10" i="24"/>
  <c r="M10" i="24" s="1"/>
  <c r="H10" i="8"/>
  <c r="L4" i="24"/>
  <c r="M4" i="24" s="1"/>
  <c r="H12" i="8"/>
  <c r="L6" i="24"/>
  <c r="M6" i="24" s="1"/>
  <c r="J17" i="8"/>
  <c r="L31" i="24"/>
  <c r="M31" i="24" s="1"/>
  <c r="I9" i="8"/>
  <c r="L13" i="24"/>
  <c r="H11" i="8"/>
  <c r="L5" i="24"/>
  <c r="M5" i="24" s="1"/>
  <c r="I12" i="8"/>
  <c r="L16" i="24"/>
  <c r="M16" i="24" s="1"/>
  <c r="I17" i="8"/>
  <c r="L21" i="24"/>
  <c r="M21" i="24" s="1"/>
  <c r="I11" i="8"/>
  <c r="L15" i="24"/>
  <c r="M15" i="24" s="1"/>
  <c r="J12" i="8"/>
  <c r="L26" i="24"/>
  <c r="M26" i="24" s="1"/>
  <c r="H17" i="8"/>
  <c r="L11" i="24"/>
  <c r="M11" i="24" s="1"/>
  <c r="L29" i="24"/>
  <c r="M29" i="24" s="1"/>
  <c r="J15" i="8"/>
  <c r="H13" i="8"/>
  <c r="L7" i="24"/>
  <c r="M7" i="24" s="1"/>
  <c r="J11" i="8"/>
  <c r="L25" i="24"/>
  <c r="M25" i="24" s="1"/>
  <c r="H9" i="8"/>
  <c r="L3" i="24"/>
  <c r="O3" i="24" s="1"/>
  <c r="P3" i="24" s="1"/>
  <c r="I13" i="8"/>
  <c r="L17" i="24"/>
  <c r="M17" i="24" s="1"/>
  <c r="I16" i="8"/>
  <c r="L20" i="24"/>
  <c r="M20" i="24" s="1"/>
  <c r="J13" i="8"/>
  <c r="L27" i="24"/>
  <c r="M27" i="24" s="1"/>
  <c r="H14" i="8"/>
  <c r="L8" i="24"/>
  <c r="M8" i="24" s="1"/>
  <c r="J14" i="8"/>
  <c r="L28" i="24"/>
  <c r="M28" i="24" s="1"/>
  <c r="I15" i="8"/>
  <c r="L19" i="24"/>
  <c r="M19" i="24" s="1"/>
  <c r="J16" i="8"/>
  <c r="L30" i="24"/>
  <c r="M30" i="24" s="1"/>
  <c r="J10" i="8"/>
  <c r="L24" i="24"/>
  <c r="M24" i="24" s="1"/>
  <c r="I14" i="8"/>
  <c r="L18" i="24"/>
  <c r="M18" i="24" s="1"/>
  <c r="J76" i="21"/>
  <c r="J76" i="22"/>
  <c r="J76" i="15"/>
  <c r="J76" i="18"/>
  <c r="J76" i="16"/>
  <c r="J76" i="23"/>
  <c r="J76" i="19"/>
  <c r="J76" i="13"/>
  <c r="J76" i="20"/>
  <c r="Q18" i="24" a="1"/>
  <c r="AT2" i="10" a="1"/>
  <c r="AS8" i="10" a="1"/>
  <c r="K17" i="8" a="1"/>
  <c r="Q30" i="24" a="1"/>
  <c r="AS11" i="10" a="1"/>
  <c r="AS3" i="10" a="1"/>
  <c r="Q3" i="24" a="1"/>
  <c r="AR11" i="10" a="1"/>
  <c r="K15" i="8" a="1"/>
  <c r="Q5" i="24" a="1"/>
  <c r="AR7" i="10" a="1"/>
  <c r="AQ8" i="10" a="1"/>
  <c r="K10" i="8" a="1"/>
  <c r="AQ6" i="10" a="1"/>
  <c r="K13" i="8" a="1"/>
  <c r="Q29" i="24" a="1"/>
  <c r="AQ3" i="10" a="1"/>
  <c r="Q20" i="24" a="1"/>
  <c r="AQ11" i="10" a="1"/>
  <c r="AS5" i="10" a="1"/>
  <c r="AS6" i="10" a="1"/>
  <c r="AR6" i="10" a="1"/>
  <c r="AR10" i="10" a="1"/>
  <c r="AS4" i="10" a="1"/>
  <c r="AS10" i="10" a="1"/>
  <c r="AQ9" i="10" a="1"/>
  <c r="K12" i="8" a="1"/>
  <c r="AR8" i="10" a="1"/>
  <c r="AS7" i="10" a="1"/>
  <c r="Q17" i="24" a="1"/>
  <c r="AQ10" i="10" a="1"/>
  <c r="K14" i="8" a="1"/>
  <c r="AQ4" i="10" a="1"/>
  <c r="K9" i="8" a="1"/>
  <c r="AQ5" i="10" a="1"/>
  <c r="AR3" i="10" a="1"/>
  <c r="AQ7" i="10" a="1"/>
  <c r="AR5" i="10" a="1"/>
  <c r="AR4" i="10" a="1"/>
  <c r="AP3" i="10" a="1"/>
  <c r="K11" i="8" a="1"/>
  <c r="Q25" i="24" a="1"/>
  <c r="AS9" i="10" a="1"/>
  <c r="AR9" i="10" a="1"/>
  <c r="AP4" i="10" a="1"/>
  <c r="K16" i="8" a="1"/>
  <c r="C37" i="8" l="1"/>
  <c r="D37" i="8" s="1"/>
  <c r="Q17" i="24"/>
  <c r="Q20" i="24"/>
  <c r="Q5" i="24"/>
  <c r="Q30" i="24"/>
  <c r="Q18" i="24"/>
  <c r="C28" i="8" a="1"/>
  <c r="C28" i="8" s="1"/>
  <c r="D28" i="8" s="1"/>
  <c r="C30" i="8" a="1"/>
  <c r="C30" i="8" s="1"/>
  <c r="D30" i="8" s="1"/>
  <c r="Q3" i="24"/>
  <c r="M13" i="24"/>
  <c r="O13" i="24"/>
  <c r="P13" i="24" s="1"/>
  <c r="M23" i="24"/>
  <c r="O23" i="24"/>
  <c r="P23" i="24" s="1"/>
  <c r="C31" i="8" a="1"/>
  <c r="C31" i="8" s="1"/>
  <c r="D31" i="8" s="1"/>
  <c r="Q25" i="24"/>
  <c r="Q29" i="24"/>
  <c r="AT2" i="10"/>
  <c r="AP4" i="10"/>
  <c r="AJ5" i="10" s="1"/>
  <c r="G18" i="8"/>
  <c r="C32" i="8" s="1"/>
  <c r="AP3" i="10"/>
  <c r="AS4" i="10"/>
  <c r="AS10" i="10"/>
  <c r="AS7" i="10"/>
  <c r="AS5" i="10"/>
  <c r="AS6" i="10"/>
  <c r="AS11" i="10"/>
  <c r="AS9" i="10"/>
  <c r="AS8" i="10"/>
  <c r="AS3" i="10"/>
  <c r="AR6" i="10"/>
  <c r="AR4" i="10"/>
  <c r="AR9" i="10"/>
  <c r="AR10" i="10"/>
  <c r="AR5" i="10"/>
  <c r="AR3" i="10"/>
  <c r="AR8" i="10"/>
  <c r="AR7" i="10"/>
  <c r="AR11" i="10"/>
  <c r="AQ10" i="10"/>
  <c r="AQ8" i="10"/>
  <c r="AQ3" i="10"/>
  <c r="AQ11" i="10"/>
  <c r="AQ6" i="10"/>
  <c r="AQ5" i="10"/>
  <c r="AQ4" i="10"/>
  <c r="AQ9" i="10"/>
  <c r="AQ7" i="10"/>
  <c r="K10" i="8"/>
  <c r="K16" i="8"/>
  <c r="K14" i="8"/>
  <c r="K15" i="8"/>
  <c r="K11" i="8"/>
  <c r="K9" i="8"/>
  <c r="K13" i="8"/>
  <c r="K17" i="8"/>
  <c r="K12" i="8"/>
  <c r="I18" i="8"/>
  <c r="C26" i="8" s="1"/>
  <c r="M3" i="24"/>
  <c r="L32" i="24"/>
  <c r="H18" i="8"/>
  <c r="C25" i="8" s="1"/>
  <c r="J18" i="8"/>
  <c r="C27" i="8" s="1"/>
  <c r="D27" i="8" s="1"/>
  <c r="AT3" i="10" a="1"/>
  <c r="AT5" i="10" a="1"/>
  <c r="AT6" i="10" a="1"/>
  <c r="Q23" i="24" a="1"/>
  <c r="AT10" i="10" a="1"/>
  <c r="AT11" i="10" a="1"/>
  <c r="AT8" i="10" a="1"/>
  <c r="Q13" i="24" a="1"/>
  <c r="AT7" i="10" a="1"/>
  <c r="AT4" i="10" a="1"/>
  <c r="AT9" i="10" a="1"/>
  <c r="T21" i="8" l="1"/>
  <c r="AJ11" i="10"/>
  <c r="AJ3" i="10"/>
  <c r="AJ9" i="10"/>
  <c r="AJ2" i="10"/>
  <c r="AJ6" i="10"/>
  <c r="AJ10" i="10"/>
  <c r="AJ7" i="10"/>
  <c r="AJ8" i="10"/>
  <c r="AJ4" i="10"/>
  <c r="AK6" i="10"/>
  <c r="AK5" i="10"/>
  <c r="AK3" i="10"/>
  <c r="AK4" i="10"/>
  <c r="AK8" i="10"/>
  <c r="AK10" i="10"/>
  <c r="AK9" i="10"/>
  <c r="AK7" i="10"/>
  <c r="AK11" i="10"/>
  <c r="AK2" i="10"/>
  <c r="M32" i="24"/>
  <c r="Q23" i="24"/>
  <c r="Q13" i="24"/>
  <c r="O32" i="24"/>
  <c r="P32" i="24"/>
  <c r="D32" i="8"/>
  <c r="AT10" i="10"/>
  <c r="AT6" i="10"/>
  <c r="AT4" i="10"/>
  <c r="AT8" i="10"/>
  <c r="AT7" i="10"/>
  <c r="AT3" i="10"/>
  <c r="AT11" i="10"/>
  <c r="AT5" i="10"/>
  <c r="AT9" i="10"/>
  <c r="K18" i="8"/>
  <c r="C29" i="8" s="1"/>
  <c r="D29" i="8" s="1"/>
  <c r="D25" i="8"/>
  <c r="P21" i="8"/>
  <c r="Q21" i="8"/>
  <c r="D26" i="8"/>
  <c r="R21" i="8"/>
  <c r="Q32" i="24" l="1"/>
  <c r="C22" i="8" s="1" a="1"/>
  <c r="C22" i="8" s="1"/>
  <c r="L21" i="8" s="1"/>
  <c r="S21" i="8"/>
  <c r="D33" i="8" l="1"/>
  <c r="D22" i="8" a="1"/>
  <c r="D22" i="8" s="1"/>
  <c r="C23" i="8" a="1"/>
  <c r="C23" i="8" s="1"/>
  <c r="D23" i="8" s="1" a="1"/>
  <c r="D23" i="8" s="1"/>
  <c r="M21" i="8"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<sst xmlns="http://schemas.openxmlformats.org/spreadsheetml/2006/main" count="1395" uniqueCount="254">
  <si>
    <t xml:space="preserve">Projecttitel </t>
  </si>
  <si>
    <t>Type Organisatie</t>
  </si>
  <si>
    <t>Integrale kostensystematiek</t>
  </si>
  <si>
    <t>Directe loonkosten plus vaste opslag-systematiek (50%)</t>
  </si>
  <si>
    <t>Vaste uurtarief-systematiek (vast uurtarief van 60 euro)</t>
  </si>
  <si>
    <t>Kostensystematiek</t>
  </si>
  <si>
    <t>MKB</t>
  </si>
  <si>
    <t>Grootbedrijf</t>
  </si>
  <si>
    <t>Overig</t>
  </si>
  <si>
    <t>Onderzoeksorganisatie</t>
  </si>
  <si>
    <t>Projectacroniem</t>
  </si>
  <si>
    <t>Specificatie Apparatuur</t>
  </si>
  <si>
    <t>[Projectspecifieke kosten voor gebruik bestaande apparatuur (toerekening naar evenredigheid van de tijd welke deze apparatuur wordt gebruikt voor het project) en speciaal voor het project aan te schaffen apparatuur.]</t>
  </si>
  <si>
    <t>Restwaarde</t>
  </si>
  <si>
    <t>Jaarlijkse fiscale afschrijving</t>
  </si>
  <si>
    <t>Kosten</t>
  </si>
  <si>
    <t>Aanschaf- 
datum</t>
  </si>
  <si>
    <t>Aanschaf- 
waarde</t>
  </si>
  <si>
    <t>Gebruiks- 
percentage apparatuur</t>
  </si>
  <si>
    <t>[Maak een keuze]</t>
  </si>
  <si>
    <t>Totaal Apparatuur</t>
  </si>
  <si>
    <t>[Maak een keuze tussen de Integrale kostensystematiek, de Directe loonkosten plus vaste opslag-systematiek of de Vaste uurtarief-systematiek.]</t>
  </si>
  <si>
    <t>Medewerker</t>
  </si>
  <si>
    <t>Functie</t>
  </si>
  <si>
    <t>Uurtarief</t>
  </si>
  <si>
    <t>Uren</t>
  </si>
  <si>
    <t>Fundamenteel Onderzoek (FO)</t>
  </si>
  <si>
    <t>Industrieel Onderzoek (IO)</t>
  </si>
  <si>
    <t>Experimentele Ontwikkeling (EO)</t>
  </si>
  <si>
    <t>Uren x Tarief</t>
  </si>
  <si>
    <t>Subtotaal</t>
  </si>
  <si>
    <t>Opslag</t>
  </si>
  <si>
    <t>Totaal Loonkosten</t>
  </si>
  <si>
    <t>Omschrijving</t>
  </si>
  <si>
    <t>Totaal kosten materialen</t>
  </si>
  <si>
    <t>Totaal kosten apparatuur</t>
  </si>
  <si>
    <t>1. Loonkosten</t>
  </si>
  <si>
    <t>2. Projectspecifieke kosten verbruikte materialen</t>
  </si>
  <si>
    <t>4. Projectspecifieke aan derden verschuldigde kosten</t>
  </si>
  <si>
    <t>Totaal kosten aan derden</t>
  </si>
  <si>
    <t>Totale projectkosten</t>
  </si>
  <si>
    <t>Totaal</t>
  </si>
  <si>
    <t>Maximale subsidiepercentage</t>
  </si>
  <si>
    <t>Prijs per hoeveelheid</t>
  </si>
  <si>
    <t>Hoeveel-
heid</t>
  </si>
  <si>
    <t>Hoeveelheid x Prijs</t>
  </si>
  <si>
    <t>Deelnemer</t>
  </si>
  <si>
    <t>ID Deelnemer</t>
  </si>
  <si>
    <t>Referentienaam Deelnemer</t>
  </si>
  <si>
    <t>Naam Sheet</t>
  </si>
  <si>
    <t>Financiering</t>
  </si>
  <si>
    <t>Naam Organisatie</t>
  </si>
  <si>
    <t>Omschrijving Apparatuur</t>
  </si>
  <si>
    <t>Gegevens Deelnemers</t>
  </si>
  <si>
    <t>Overige Subsidies</t>
  </si>
  <si>
    <t>Financiering Totaal</t>
  </si>
  <si>
    <t>Check Financiering Totaal</t>
  </si>
  <si>
    <t>Maximale Subsidie</t>
  </si>
  <si>
    <t>Gevraagde Subsidie</t>
  </si>
  <si>
    <t>Deelnemer 1 - Penvoerder</t>
  </si>
  <si>
    <t>Deelnemer 2</t>
  </si>
  <si>
    <t>Deelnemer 3</t>
  </si>
  <si>
    <t>Deelnemer 4</t>
  </si>
  <si>
    <t>Deelnemer 5</t>
  </si>
  <si>
    <t>Deelnemer 6</t>
  </si>
  <si>
    <t>Deelnemer 7</t>
  </si>
  <si>
    <t>Deelnemer 8</t>
  </si>
  <si>
    <t>Deelnemer 9</t>
  </si>
  <si>
    <t>Deelnemer 10</t>
  </si>
  <si>
    <t>Deelnemer_2</t>
  </si>
  <si>
    <t>Deelnemer_3</t>
  </si>
  <si>
    <t>Deelnemer_4</t>
  </si>
  <si>
    <t>Deelnemer_5</t>
  </si>
  <si>
    <t>Deelnemer_6</t>
  </si>
  <si>
    <t>Deelnemer_7</t>
  </si>
  <si>
    <t>Deelnemer_8</t>
  </si>
  <si>
    <t>Deelnemer_9</t>
  </si>
  <si>
    <t>Deelnemer_10</t>
  </si>
  <si>
    <t>Deelnemers</t>
  </si>
  <si>
    <t>Deelnemer_1</t>
  </si>
  <si>
    <t>Kosten Fundamenteel Onderzoek (FO)</t>
  </si>
  <si>
    <t>3. Projectspecifieke kosten gebruik apparatuur, uitrusting, machines, gebouwen en gronden</t>
  </si>
  <si>
    <t>Kosten Industrieel Onderzoek (IO)</t>
  </si>
  <si>
    <t>Kosten Experimentele Ontwikkeling (EO)</t>
  </si>
  <si>
    <t>Kosten apparatuur, uitrusting, machines, gebouwen en gronden</t>
  </si>
  <si>
    <t>FO | IO | EO</t>
  </si>
  <si>
    <t>FO</t>
  </si>
  <si>
    <t>IO</t>
  </si>
  <si>
    <t>EO</t>
  </si>
  <si>
    <t>In-kind Bijdrage</t>
  </si>
  <si>
    <t>Verkorte Referentienaam Deelnemer</t>
  </si>
  <si>
    <t>DN1</t>
  </si>
  <si>
    <t>DN2</t>
  </si>
  <si>
    <t>DN3</t>
  </si>
  <si>
    <t>DN4</t>
  </si>
  <si>
    <t>DN5</t>
  </si>
  <si>
    <t>DN6</t>
  </si>
  <si>
    <t>DN7</t>
  </si>
  <si>
    <t>DN8</t>
  </si>
  <si>
    <t>DN9</t>
  </si>
  <si>
    <t>DN10</t>
  </si>
  <si>
    <t>[Let op! Vul eerst "Basisgegevens Aanvraag" in voordat de begroting per deelnemer wordt ingevuld. Deelnemer 1 is altijd de Penvoerder.]</t>
  </si>
  <si>
    <t>KVK-nummer</t>
  </si>
  <si>
    <t>[Max. 30 karakters]</t>
  </si>
  <si>
    <t>Belangenorganisatie/ANBI</t>
  </si>
  <si>
    <t>Rijksoverheid</t>
  </si>
  <si>
    <t>Provincie</t>
  </si>
  <si>
    <t>Gemeente</t>
  </si>
  <si>
    <t>EU</t>
  </si>
  <si>
    <t>Anders overheid</t>
  </si>
  <si>
    <t>Maximale Subsidie 
Totaal</t>
  </si>
  <si>
    <t xml:space="preserve">Kosten 
Totaal </t>
  </si>
  <si>
    <t>5. Overzicht projectkosten en maximale subsidie</t>
  </si>
  <si>
    <t>Subsidieregeling</t>
  </si>
  <si>
    <t>ja</t>
  </si>
  <si>
    <t>Nr. Foutmelding</t>
  </si>
  <si>
    <t>Foutmelding</t>
  </si>
  <si>
    <t>FOUT: Foutmelding</t>
  </si>
  <si>
    <t>Kies een Type Organisatie</t>
  </si>
  <si>
    <t>Een project dient minstens twee deelnemers te hebben</t>
  </si>
  <si>
    <t>De penvoerder moet een Nederlandse organisatie zijn</t>
  </si>
  <si>
    <t>Als de deelnemer een Nederlandse organisatie is, is het KVK-nummer verplicht</t>
  </si>
  <si>
    <t>Een buitenlandse organisatie heeft geen KVK-nummer</t>
  </si>
  <si>
    <t>Buitenlandse organisatie?</t>
  </si>
  <si>
    <t>PPS-Innovatieregeling (vanaf 2024)</t>
  </si>
  <si>
    <t>PPS Programmatoeslagregeling (tot en met 2023)</t>
  </si>
  <si>
    <t>DN niet leeg?</t>
  </si>
  <si>
    <t>Penvoerder niet leeg?</t>
  </si>
  <si>
    <t>DN2 niet leeg?</t>
  </si>
  <si>
    <t>Type Organisatie niet leeg?</t>
  </si>
  <si>
    <t>KVK niet leeg?</t>
  </si>
  <si>
    <t>Een project dient een Penvoerder (Deelnemer 1) te hebben</t>
  </si>
  <si>
    <t>Check 5</t>
  </si>
  <si>
    <t>Sla geen deelnemers over</t>
  </si>
  <si>
    <t>Check 11</t>
  </si>
  <si>
    <t>De organisatienaam ontbreekt</t>
  </si>
  <si>
    <t>Is Buitenlandse organisatie</t>
  </si>
  <si>
    <t>Check 13</t>
  </si>
  <si>
    <t>Check 15</t>
  </si>
  <si>
    <t>Check 17</t>
  </si>
  <si>
    <t>Check 111</t>
  </si>
  <si>
    <t>Check 121</t>
  </si>
  <si>
    <t>Check 123</t>
  </si>
  <si>
    <t>Check 125</t>
  </si>
  <si>
    <t>Kosten FO</t>
  </si>
  <si>
    <t>Kosten IO</t>
  </si>
  <si>
    <t>Kosten EO</t>
  </si>
  <si>
    <t>Maximale Subsidie 
IO</t>
  </si>
  <si>
    <t>Maximale Subsidie 
EO</t>
  </si>
  <si>
    <t>Maximale Subsidie 
FO</t>
  </si>
  <si>
    <t>Gevraagde Subsidie 
FO</t>
  </si>
  <si>
    <t>Gevraagde Subsidie 
IO</t>
  </si>
  <si>
    <t>Gevraagde Subsidie 
EO</t>
  </si>
  <si>
    <t>Gevraagde Subsidie 
Totaal</t>
  </si>
  <si>
    <t>Niet-MKB</t>
  </si>
  <si>
    <t>Consortium met OOs en tenminste één niet-MKB</t>
  </si>
  <si>
    <t>Consortium met OOs en alleen MKBs</t>
  </si>
  <si>
    <t>Kosten - Maximale Subsidie</t>
  </si>
  <si>
    <t>Is MKB?</t>
  </si>
  <si>
    <t>Kosten OO</t>
  </si>
  <si>
    <t>Maximale Subsidie OO</t>
  </si>
  <si>
    <t>Kosten - Maximale Subsidie OO</t>
  </si>
  <si>
    <t>ID Deelnemer # FO | IO | EO</t>
  </si>
  <si>
    <t>Bijdragen</t>
  </si>
  <si>
    <t>Minimale co-funding - 
Cash</t>
  </si>
  <si>
    <t>Total</t>
  </si>
  <si>
    <t>Minimale 'private bijdragen (co-funding) in cash'-percentages 
door PPs van kosten OOs minus maximale subsidie OOs</t>
  </si>
  <si>
    <t>Is OO?</t>
  </si>
  <si>
    <t>Is Penvoerder?</t>
  </si>
  <si>
    <t>PPS-PGT</t>
  </si>
  <si>
    <t>Overheid</t>
  </si>
  <si>
    <t>TKI - HTSM</t>
  </si>
  <si>
    <t>Alle consortia</t>
  </si>
  <si>
    <t>Maximale subsidiepercentages van kosten Organisatie</t>
  </si>
  <si>
    <t>Sub.reg.</t>
  </si>
  <si>
    <t>MKB-Consortium?</t>
  </si>
  <si>
    <t>Begroting – Overzicht Projectkosten en Financiering</t>
  </si>
  <si>
    <t>Check 
Cash Bijdrage = Cash Ontvangen</t>
  </si>
  <si>
    <t>Checks</t>
  </si>
  <si>
    <t>Cash Bijdrage</t>
  </si>
  <si>
    <t>Cash Ontvangen</t>
  </si>
  <si>
    <t>Check Deelnemers</t>
  </si>
  <si>
    <t>Check Waarden</t>
  </si>
  <si>
    <t>Check Financiering per Deelnemer</t>
  </si>
  <si>
    <t>MKB-Consortium - part?</t>
  </si>
  <si>
    <t>Is MKB-Consortium?</t>
  </si>
  <si>
    <t>Check 150</t>
  </si>
  <si>
    <t>Kies eerst een Kostensystematiek</t>
  </si>
  <si>
    <t>Kostensystematiek niet leeg?</t>
  </si>
  <si>
    <t>Er ontbreken gegevens in eerdere tabs</t>
  </si>
  <si>
    <t xml:space="preserve">Financiering 
Totaal </t>
  </si>
  <si>
    <t>Kosten Totaal</t>
  </si>
  <si>
    <t>Check Maximale Subsidie Totaal</t>
  </si>
  <si>
    <t>Check Maximale Subsidie FO</t>
  </si>
  <si>
    <t>Check Maximale Subsidie IO</t>
  </si>
  <si>
    <t>Check Maximale Subsidie EO</t>
  </si>
  <si>
    <t>Cash Ontvangen OO</t>
  </si>
  <si>
    <t>Check Minimale Cash Co-funding &lt;= Cash Bijdrage</t>
  </si>
  <si>
    <t>Check Minimale Cash Co-funding &lt;= Cash Ontvangen</t>
  </si>
  <si>
    <r>
      <t xml:space="preserve">Noot: Na goedkeuring wordt de totale 'Gevraagde Subsidie Totaal' toegekend aan de </t>
    </r>
    <r>
      <rPr>
        <b/>
        <i/>
        <sz val="10"/>
        <color theme="1"/>
        <rFont val="Arial"/>
        <family val="2"/>
      </rPr>
      <t>Penvoerder</t>
    </r>
    <r>
      <rPr>
        <i/>
        <sz val="10"/>
        <color theme="1"/>
        <rFont val="Arial"/>
        <family val="2"/>
      </rPr>
      <t>.</t>
    </r>
  </si>
  <si>
    <r>
      <t xml:space="preserve">[Neem in het aanvraagformulier </t>
    </r>
    <r>
      <rPr>
        <b/>
        <i/>
        <sz val="14"/>
        <color theme="1"/>
        <rFont val="Arial"/>
        <family val="2"/>
      </rPr>
      <t xml:space="preserve">per deelnemer </t>
    </r>
    <r>
      <rPr>
        <i/>
        <sz val="14"/>
        <color theme="1"/>
        <rFont val="Arial"/>
        <family val="2"/>
      </rPr>
      <t xml:space="preserve">in een </t>
    </r>
    <r>
      <rPr>
        <b/>
        <i/>
        <sz val="14"/>
        <color theme="1"/>
        <rFont val="Arial"/>
        <family val="2"/>
      </rPr>
      <t xml:space="preserve">nieuwe </t>
    </r>
    <r>
      <rPr>
        <i/>
        <sz val="14"/>
        <color theme="1"/>
        <rFont val="Arial"/>
        <family val="2"/>
      </rPr>
      <t>deelbegroting de grijze velden over.]</t>
    </r>
  </si>
  <si>
    <t>DN = leeg?</t>
  </si>
  <si>
    <t>Maximale Subsidie FO</t>
  </si>
  <si>
    <t>Maximale Subsidie IO</t>
  </si>
  <si>
    <t>Maximale Subsidie EO</t>
  </si>
  <si>
    <t>Maximale Subsidie Totaal</t>
  </si>
  <si>
    <t>Gevraagde Subsidie FO</t>
  </si>
  <si>
    <t>Gevraagde Subsidie IO</t>
  </si>
  <si>
    <t>Gevraagde Subsidie EO</t>
  </si>
  <si>
    <t>Gevraagde Subsidie Totaal</t>
  </si>
  <si>
    <t>Subsidiepercentages gelden over de kosten van de betreffende organisatie.</t>
  </si>
  <si>
    <t>Keuzes</t>
  </si>
  <si>
    <r>
      <t xml:space="preserve">Alleen als er </t>
    </r>
    <r>
      <rPr>
        <b/>
        <sz val="11"/>
        <color rgb="FF0000FF"/>
        <rFont val="Calibri Light"/>
        <family val="2"/>
        <scheme val="major"/>
      </rPr>
      <t xml:space="preserve">alleen </t>
    </r>
    <r>
      <rPr>
        <sz val="11"/>
        <color rgb="FF0000FF"/>
        <rFont val="Calibri Light"/>
        <family val="2"/>
        <scheme val="major"/>
      </rPr>
      <t>MKB meedoet geldt de MKB-regel.</t>
    </r>
  </si>
  <si>
    <t>ja | e</t>
  </si>
  <si>
    <t>Private Bijdrage = Bedrag dat OOs minimaal nodig hebben om kosten te dekken met maximale subsidie door OOs gegenereerd, zonder eigen In-kind Bijdrage OOs. 
Als er dus een GB meedoet geldt voor de hele Cash Bijdrage van de PPs de minima van GB. 
Wanneer niet de maximale subsidie wordt aangevraagd, is een in-kind bijdrage van de OO toegestaan.</t>
  </si>
  <si>
    <t>OOs en PPs moeten per groep behandeld worden om Minimale Cash te (kunnen) berekenen.</t>
  </si>
  <si>
    <r>
      <t>[</t>
    </r>
    <r>
      <rPr>
        <b/>
        <i/>
        <u/>
        <sz val="10"/>
        <color theme="1"/>
        <rFont val="Arial"/>
        <family val="2"/>
      </rPr>
      <t>Aandachtspunten</t>
    </r>
    <r>
      <rPr>
        <i/>
        <sz val="10"/>
        <color theme="1"/>
        <rFont val="Arial"/>
        <family val="2"/>
      </rPr>
      <t>: 
a. Zijn er meer dan 10 deelnemers, neem dan eerst contact op met TKI HTSM:</t>
    </r>
  </si>
  <si>
    <t>c. Gebruik voor het invullen van deze detailbegroting de desktop-versie van Office 2021, Office 365 of recenter. 
d. Als de Office display language (Office-weergavetaal) niet 'English' is, bereken dan heel het workbook voor aanvang opnieuw met een brute force herberekening: &lt;Ctrl&gt;&lt;Shft&gt;&lt;Alt&gt;F9. 
e. Dit bestand dient bij de bijlagen te worden geüpload in het aanvraagformulier. 
]</t>
  </si>
  <si>
    <t>Gevraagde Subsidie (FO)</t>
  </si>
  <si>
    <t>Gevraagde Subsidie (IO)</t>
  </si>
  <si>
    <t>Gevraagde Subsidie (EO)</t>
  </si>
  <si>
    <t>Is OO of niet-economisch</t>
  </si>
  <si>
    <t>Sub.reg. # Is OO of niet-economisch?</t>
  </si>
  <si>
    <t>Subsidie-instrument</t>
  </si>
  <si>
    <t>Sub.instr.</t>
  </si>
  <si>
    <t>Sub.instr. # Is MKB?</t>
  </si>
  <si>
    <t>Sub.instr. # MKB-Consortium</t>
  </si>
  <si>
    <t>Vul eerste een Subsidie-instrument, een Projecttitel en een Projectacroniem in</t>
  </si>
  <si>
    <t>PPS-I Strategische Programma's</t>
  </si>
  <si>
    <t>PPS-I Flex HighTech</t>
  </si>
  <si>
    <t>MKB hightech</t>
  </si>
  <si>
    <t>PPS-Programmatoeslag</t>
  </si>
  <si>
    <t>Minimale 'private bijdragen (co-funding) in cash'-percentages 
door PPs van kosten OOs minus maximale subsidie OOs Consortium</t>
  </si>
  <si>
    <t>PPS-I SP</t>
  </si>
  <si>
    <t>PPS-I Flex</t>
  </si>
  <si>
    <t>Check 200</t>
  </si>
  <si>
    <t>Check Maximale Subsidie OO</t>
  </si>
  <si>
    <t>OO | niet-economisch</t>
  </si>
  <si>
    <t>Check Maximale Subsidie per Deelnemer (niet OO)</t>
  </si>
  <si>
    <t>Bij het subsidie-intsrument 'MKB hightech' moeten de deelnemers MKB of onderzoeksorganisatie zijn</t>
  </si>
  <si>
    <t>Check 190</t>
  </si>
  <si>
    <t>Check 20</t>
  </si>
  <si>
    <t>Tenminste één deelnemer in het consorium moet een onderzoeksorganisatie zijn</t>
  </si>
  <si>
    <t>SUM Kosten MKBs</t>
  </si>
  <si>
    <t>SUM Kosten OOs</t>
  </si>
  <si>
    <t>Check verhouding kosten</t>
  </si>
  <si>
    <t>Verhouding  SUM kosten OOs / SUM kosten MKBs is OK?</t>
  </si>
  <si>
    <t>Toegestane kostencategorieën</t>
  </si>
  <si>
    <t>De Penvoerder (Deelnemer 1) moet altijd een onderzoeksorganisatie zijn, tenzij het subsidie-instrument 'MKB hightech' is</t>
  </si>
  <si>
    <r>
      <t xml:space="preserve">b. Download </t>
    </r>
    <r>
      <rPr>
        <b/>
        <i/>
        <u/>
        <sz val="10"/>
        <color theme="1"/>
        <rFont val="Arial"/>
        <family val="2"/>
      </rPr>
      <t>altijd</t>
    </r>
    <r>
      <rPr>
        <i/>
        <sz val="10"/>
        <color theme="1"/>
        <rFont val="Arial"/>
        <family val="2"/>
      </rPr>
      <t xml:space="preserve"> de meest recente versie van dit bestand op: 
    Dit bestand is versie: 20250113</t>
    </r>
  </si>
  <si>
    <t>Projectacroniem mag niet langer zijn dan 30 karakters</t>
  </si>
  <si>
    <t>Check 6</t>
  </si>
  <si>
    <t>Check overige fouten</t>
  </si>
  <si>
    <t>Check 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</si>
</sst>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 #,##0.00_ ;_ * \-#,##0.00_ ;_ * &quot;-&quot;??_ ;_ @_ "/>
    <numFmt numFmtId="164" formatCode="_ [$€-413]* #,##0_ ;_ [$€-413]* \-#,##0_ ;_ [$€-413]* &quot; - &quot;_ ;_ @_ "/>
    <numFmt numFmtId="165" formatCode="0.0%"/>
    <numFmt numFmtId="166" formatCode="_ [$€-413]* #,##0.00_ ;_ [$€-413]* \-#,##0.00_ ;_ [$€-413]* &quot; - &quot;_ ;_ @_ "/>
    <numFmt numFmtId="167" formatCode=";;;"/>
    <numFmt numFmtId="168" formatCode="_ [$€-413]\ * #,##0_ ;_ [$€-413]\ * \-#,##0_ ;;_ @_ "/>
    <numFmt numFmtId="169" formatCode="_ [$€-413]\ * #,##0_ ;_ [$€-413]\ * \-#,##0_ ;\ ;_ @_ "/>
  </numFmts>
  <fonts count="37"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sz val="11"/>
      <color rgb="FF0000FF"/>
      <name val="Calibri"/>
      <family val="2"/>
      <scheme val="minor"/>
    </font>
    <font>
      <sz val="11"/>
      <color rgb="FF0000FF"/>
      <name val="Calibri"/>
      <family val="2"/>
      <scheme val="minor"/>
    </font>
    <font>
      <b/>
      <sz val="11"/>
      <name val="Calibri"/>
      <family val="2"/>
      <scheme val="minor"/>
    </font>
    <font>
      <sz val="11"/>
      <name val="Calibri"/>
      <family val="2"/>
      <scheme val="minor"/>
    </font>
    <font>
      <u/>
      <sz val="11"/>
      <color theme="10"/>
      <name val="Calibri"/>
      <family val="2"/>
      <scheme val="minor"/>
    </font>
    <font>
      <sz val="11"/>
      <name val="Calibri"/>
      <family val="2"/>
    </font>
    <font>
      <b/>
      <sz val="24"/>
      <color theme="1"/>
      <name val="Arial"/>
      <family val="2"/>
    </font>
    <font>
      <i/>
      <sz val="10"/>
      <color theme="1"/>
      <name val="Arial"/>
      <family val="2"/>
    </font>
    <font>
      <i/>
      <sz val="10"/>
      <color indexed="8"/>
      <name val="Arial"/>
      <family val="2"/>
    </font>
    <font>
      <b/>
      <sz val="10"/>
      <color theme="1"/>
      <name val="Arial"/>
      <family val="2"/>
    </font>
    <font>
      <sz val="10"/>
      <color indexed="8"/>
      <name val="Arial"/>
      <family val="2"/>
    </font>
    <font>
      <b/>
      <sz val="10"/>
      <color rgb="FFFF0000"/>
      <name val="Arial"/>
      <family val="2"/>
    </font>
    <font>
      <sz val="24"/>
      <color theme="1"/>
      <name val="Arial"/>
      <family val="2"/>
    </font>
    <font>
      <b/>
      <i/>
      <sz val="10"/>
      <color theme="1"/>
      <name val="Arial"/>
      <family val="2"/>
    </font>
    <font>
      <b/>
      <sz val="10"/>
      <color indexed="8"/>
      <name val="Arial"/>
      <family val="2"/>
    </font>
    <font>
      <b/>
      <sz val="10"/>
      <name val="Arial"/>
      <family val="2"/>
    </font>
    <font>
      <b/>
      <sz val="18"/>
      <color theme="0"/>
      <name val="Arial"/>
      <family val="2"/>
    </font>
    <font>
      <i/>
      <sz val="14"/>
      <color theme="1"/>
      <name val="Arial"/>
      <family val="2"/>
    </font>
    <font>
      <b/>
      <i/>
      <sz val="14"/>
      <color theme="1"/>
      <name val="Arial"/>
      <family val="2"/>
    </font>
    <font>
      <b/>
      <i/>
      <sz val="11"/>
      <name val="Calibri"/>
      <family val="2"/>
      <scheme val="minor"/>
    </font>
    <font>
      <i/>
      <sz val="11"/>
      <name val="Calibri"/>
      <family val="2"/>
    </font>
    <font>
      <i/>
      <sz val="11"/>
      <name val="Calibri"/>
      <family val="2"/>
      <scheme val="minor"/>
    </font>
    <font>
      <b/>
      <sz val="11"/>
      <color theme="1"/>
      <name val="Calibri Light"/>
      <family val="2"/>
      <scheme val="major"/>
    </font>
    <font>
      <sz val="11"/>
      <name val="Calibri Light"/>
      <family val="2"/>
      <scheme val="major"/>
    </font>
    <font>
      <sz val="11"/>
      <color rgb="FF0000FF"/>
      <name val="Calibri Light"/>
      <family val="2"/>
      <scheme val="major"/>
    </font>
    <font>
      <b/>
      <sz val="11"/>
      <color theme="0"/>
      <name val="Calibri Light"/>
      <family val="2"/>
      <scheme val="major"/>
    </font>
    <font>
      <sz val="11"/>
      <color theme="1"/>
      <name val="Calibri Light"/>
      <family val="2"/>
      <scheme val="major"/>
    </font>
    <font>
      <b/>
      <sz val="11"/>
      <color rgb="FF0000FF"/>
      <name val="Calibri Light"/>
      <family val="2"/>
      <scheme val="major"/>
    </font>
    <font>
      <u/>
      <sz val="10"/>
      <color theme="10"/>
      <name val="Arial"/>
      <family val="2"/>
    </font>
    <font>
      <b/>
      <i/>
      <u/>
      <sz val="10"/>
      <color theme="1"/>
      <name val="Arial"/>
      <family val="2"/>
    </font>
    <font>
      <b/>
      <sz val="10"/>
      <color theme="7"/>
      <name val="Arial"/>
      <family val="2"/>
    </font>
  </fonts>
  <fills count="1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8" tint="0.89999084444715716"/>
        <bgColor indexed="64"/>
      </patternFill>
    </fill>
    <fill>
      <patternFill patternType="solid">
        <fgColor theme="3" tint="0.79998168889431442"/>
        <bgColor indexed="64"/>
      </patternFill>
    </fill>
    <fill>
      <patternFill patternType="solid">
        <fgColor theme="4"/>
        <bgColor indexed="64"/>
      </patternFill>
    </fill>
    <fill>
      <patternFill patternType="solid">
        <fgColor theme="2" tint="-9.9978637043366805E-2"/>
        <bgColor indexed="64"/>
      </patternFill>
    </fill>
    <fill>
      <patternFill patternType="solid">
        <fgColor theme="8"/>
        <bgColor indexed="64"/>
      </patternFill>
    </fill>
    <fill>
      <patternFill patternType="solid">
        <fgColor rgb="FFE6E6E6"/>
        <bgColor indexed="64"/>
      </patternFill>
    </fill>
    <fill>
      <patternFill patternType="solid">
        <fgColor rgb="FFFFF1E7"/>
        <bgColor indexed="64"/>
      </patternFill>
    </fill>
    <fill>
      <patternFill patternType="solid">
        <fgColor theme="9" tint="0.79998168889431442"/>
        <bgColor indexed="64"/>
      </patternFill>
    </fill>
    <fill>
      <patternFill patternType="solid">
        <fgColor theme="7"/>
        <bgColor indexed="64"/>
      </patternFill>
    </fill>
    <fill>
      <patternFill patternType="solid">
        <fgColor rgb="FFEBEBEB"/>
        <bgColor indexed="64"/>
      </patternFill>
    </fill>
    <fill>
      <patternFill patternType="solid">
        <fgColor rgb="FFCCFF33"/>
        <bgColor indexed="64"/>
      </patternFill>
    </fill>
    <fill>
      <patternFill patternType="solid">
        <fgColor theme="0" tint="-0.14999847407452621"/>
        <bgColor indexed="64"/>
      </patternFill>
    </fill>
    <fill>
      <patternFill patternType="solid">
        <fgColor theme="5"/>
        <bgColor indexed="64"/>
      </patternFill>
    </fill>
    <fill>
      <patternFill patternType="solid">
        <fgColor theme="5"/>
        <bgColor theme="5"/>
      </patternFill>
    </fill>
    <fill>
      <patternFill patternType="solid">
        <fgColor rgb="FFFFFF00"/>
        <bgColor indexed="64"/>
      </patternFill>
    </fill>
  </fills>
  <borders count="12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theme="2"/>
      </left>
      <right style="thin">
        <color theme="2"/>
      </right>
      <top style="thin">
        <color theme="2"/>
      </top>
      <bottom style="thin">
        <color theme="2"/>
      </bottom>
      <diagonal/>
    </border>
    <border>
      <left/>
      <right style="thin">
        <color theme="2"/>
      </right>
      <top style="thin">
        <color theme="2"/>
      </top>
      <bottom style="thin">
        <color theme="2"/>
      </bottom>
      <diagonal/>
    </border>
    <border>
      <left style="thin">
        <color theme="2"/>
      </left>
      <right style="thin">
        <color theme="2"/>
      </right>
      <top style="thin">
        <color theme="2"/>
      </top>
      <bottom/>
      <diagonal/>
    </border>
    <border>
      <left style="thin">
        <color theme="2"/>
      </left>
      <right style="thin">
        <color theme="2"/>
      </right>
      <top/>
      <bottom style="thin">
        <color theme="2"/>
      </bottom>
      <diagonal/>
    </border>
    <border>
      <left style="medium">
        <color indexed="64"/>
      </left>
      <right style="thin">
        <color theme="2"/>
      </right>
      <top style="medium">
        <color indexed="64"/>
      </top>
      <bottom style="thin">
        <color theme="2"/>
      </bottom>
      <diagonal/>
    </border>
    <border>
      <left style="thin">
        <color theme="2"/>
      </left>
      <right style="medium">
        <color indexed="64"/>
      </right>
      <top style="medium">
        <color indexed="64"/>
      </top>
      <bottom style="thin">
        <color theme="2"/>
      </bottom>
      <diagonal/>
    </border>
    <border>
      <left style="medium">
        <color indexed="64"/>
      </left>
      <right style="thin">
        <color theme="2"/>
      </right>
      <top style="thin">
        <color theme="2"/>
      </top>
      <bottom style="medium">
        <color indexed="64"/>
      </bottom>
      <diagonal/>
    </border>
    <border>
      <left style="thin">
        <color theme="2"/>
      </left>
      <right style="thin">
        <color theme="2"/>
      </right>
      <top style="thin">
        <color theme="2"/>
      </top>
      <bottom style="medium">
        <color indexed="64"/>
      </bottom>
      <diagonal/>
    </border>
    <border>
      <left style="thin">
        <color theme="2"/>
      </left>
      <right style="medium">
        <color indexed="64"/>
      </right>
      <top style="thin">
        <color theme="2"/>
      </top>
      <bottom style="medium">
        <color indexed="64"/>
      </bottom>
      <diagonal/>
    </border>
    <border>
      <left style="thin">
        <color theme="2"/>
      </left>
      <right style="thin">
        <color theme="2"/>
      </right>
      <top/>
      <bottom/>
      <diagonal/>
    </border>
    <border>
      <left style="medium">
        <color indexed="64"/>
      </left>
      <right style="thin">
        <color theme="2"/>
      </right>
      <top style="thin">
        <color theme="2"/>
      </top>
      <bottom style="thin">
        <color theme="2"/>
      </bottom>
      <diagonal/>
    </border>
    <border>
      <left style="thin">
        <color theme="2"/>
      </left>
      <right style="medium">
        <color indexed="64"/>
      </right>
      <top style="thin">
        <color theme="2"/>
      </top>
      <bottom style="thin">
        <color theme="2"/>
      </bottom>
      <diagonal/>
    </border>
    <border>
      <left/>
      <right style="thin">
        <color theme="2"/>
      </right>
      <top style="thin">
        <color theme="2"/>
      </top>
      <bottom style="medium">
        <color indexed="64"/>
      </bottom>
      <diagonal/>
    </border>
    <border>
      <left style="medium">
        <color indexed="64"/>
      </left>
      <right style="medium">
        <color indexed="64"/>
      </right>
      <top style="medium">
        <color indexed="64"/>
      </top>
      <bottom style="thin">
        <color theme="2"/>
      </bottom>
      <diagonal/>
    </border>
    <border>
      <left style="medium">
        <color indexed="64"/>
      </left>
      <right style="medium">
        <color indexed="64"/>
      </right>
      <top style="thin">
        <color theme="2"/>
      </top>
      <bottom style="medium">
        <color indexed="64"/>
      </bottom>
      <diagonal/>
    </border>
    <border>
      <left style="medium">
        <color indexed="64"/>
      </left>
      <right style="thin">
        <color theme="2"/>
      </right>
      <top/>
      <bottom style="thin">
        <color theme="2"/>
      </bottom>
      <diagonal/>
    </border>
    <border>
      <left style="thin">
        <color theme="2"/>
      </left>
      <right style="medium">
        <color indexed="64"/>
      </right>
      <top/>
      <bottom style="thin">
        <color theme="2"/>
      </bottom>
      <diagonal/>
    </border>
    <border>
      <left style="medium">
        <color indexed="64"/>
      </left>
      <right style="thin">
        <color theme="2"/>
      </right>
      <top style="medium">
        <color indexed="64"/>
      </top>
      <bottom style="medium">
        <color indexed="64"/>
      </bottom>
      <diagonal/>
    </border>
    <border>
      <left style="thin">
        <color theme="2"/>
      </left>
      <right style="thin">
        <color theme="2"/>
      </right>
      <top style="medium">
        <color indexed="64"/>
      </top>
      <bottom style="medium">
        <color indexed="64"/>
      </bottom>
      <diagonal/>
    </border>
    <border>
      <left style="thin">
        <color theme="2"/>
      </left>
      <right style="medium">
        <color indexed="64"/>
      </right>
      <top style="medium">
        <color indexed="64"/>
      </top>
      <bottom style="medium">
        <color indexed="64"/>
      </bottom>
      <diagonal/>
    </border>
    <border>
      <left style="thin">
        <color theme="2"/>
      </left>
      <right/>
      <top style="thin">
        <color theme="2"/>
      </top>
      <bottom style="thin">
        <color theme="2"/>
      </bottom>
      <diagonal/>
    </border>
    <border>
      <left/>
      <right/>
      <top style="thin">
        <color theme="2"/>
      </top>
      <bottom style="thin">
        <color theme="2"/>
      </bottom>
      <diagonal/>
    </border>
    <border>
      <left style="medium">
        <color indexed="64"/>
      </left>
      <right/>
      <top style="thin">
        <color theme="2"/>
      </top>
      <bottom style="medium">
        <color indexed="64"/>
      </bottom>
      <diagonal/>
    </border>
    <border>
      <left/>
      <right style="medium">
        <color indexed="64"/>
      </right>
      <top style="thin">
        <color theme="2"/>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2"/>
      </left>
      <right/>
      <top style="medium">
        <color indexed="64"/>
      </top>
      <bottom style="medium">
        <color indexed="64"/>
      </bottom>
      <diagonal/>
    </border>
    <border>
      <left style="thin">
        <color theme="2"/>
      </left>
      <right/>
      <top/>
      <bottom style="thin">
        <color theme="2"/>
      </bottom>
      <diagonal/>
    </border>
    <border>
      <left style="medium">
        <color indexed="64"/>
      </left>
      <right style="medium">
        <color indexed="64"/>
      </right>
      <top style="thin">
        <color theme="2"/>
      </top>
      <bottom style="thin">
        <color theme="2"/>
      </bottom>
      <diagonal/>
    </border>
    <border>
      <left/>
      <right/>
      <top/>
      <bottom style="thin">
        <color theme="2"/>
      </bottom>
      <diagonal/>
    </border>
    <border>
      <left/>
      <right style="medium">
        <color indexed="64"/>
      </right>
      <top style="medium">
        <color indexed="64"/>
      </top>
      <bottom style="thin">
        <color theme="2"/>
      </bottom>
      <diagonal/>
    </border>
    <border>
      <left/>
      <right style="medium">
        <color indexed="64"/>
      </right>
      <top style="thin">
        <color theme="2"/>
      </top>
      <bottom style="thin">
        <color theme="2"/>
      </bottom>
      <diagonal/>
    </border>
    <border>
      <left style="medium">
        <color indexed="64"/>
      </left>
      <right/>
      <top style="medium">
        <color indexed="64"/>
      </top>
      <bottom style="thin">
        <color theme="2"/>
      </bottom>
      <diagonal/>
    </border>
    <border>
      <left style="medium">
        <color indexed="64"/>
      </left>
      <right/>
      <top style="thin">
        <color theme="2"/>
      </top>
      <bottom style="thin">
        <color theme="2"/>
      </bottom>
      <diagonal/>
    </border>
    <border>
      <left style="medium">
        <color indexed="64"/>
      </left>
      <right style="medium">
        <color indexed="64"/>
      </right>
      <top style="thin">
        <color theme="2"/>
      </top>
      <bottom/>
      <diagonal/>
    </border>
    <border>
      <left style="medium">
        <color indexed="64"/>
      </left>
      <right style="thin">
        <color theme="2"/>
      </right>
      <top style="medium">
        <color indexed="64"/>
      </top>
      <bottom/>
      <diagonal/>
    </border>
    <border>
      <left style="medium">
        <color indexed="64"/>
      </left>
      <right style="thin">
        <color theme="2"/>
      </right>
      <top/>
      <bottom style="medium">
        <color indexed="64"/>
      </bottom>
      <diagonal/>
    </border>
    <border>
      <left/>
      <right/>
      <top style="medium">
        <color indexed="64"/>
      </top>
      <bottom style="thin">
        <color theme="2"/>
      </bottom>
      <diagonal/>
    </border>
    <border>
      <left/>
      <right/>
      <top style="thin">
        <color theme="2"/>
      </top>
      <bottom style="medium">
        <color indexed="64"/>
      </bottom>
      <diagonal/>
    </border>
    <border>
      <left/>
      <right style="thin">
        <color theme="2"/>
      </right>
      <top style="medium">
        <color indexed="64"/>
      </top>
      <bottom style="medium">
        <color indexed="64"/>
      </bottom>
      <diagonal/>
    </border>
    <border>
      <left style="thin">
        <color theme="2"/>
      </left>
      <right/>
      <top style="thin">
        <color theme="2"/>
      </top>
      <bottom style="medium">
        <color indexed="64"/>
      </bottom>
      <diagonal/>
    </border>
    <border>
      <left style="thin">
        <color theme="2"/>
      </left>
      <right style="thin">
        <color indexed="64"/>
      </right>
      <top style="medium">
        <color indexed="64"/>
      </top>
      <bottom style="thin">
        <color theme="2"/>
      </bottom>
      <diagonal/>
    </border>
    <border>
      <left style="thin">
        <color theme="2"/>
      </left>
      <right style="thin">
        <color indexed="64"/>
      </right>
      <top style="thin">
        <color theme="2"/>
      </top>
      <bottom style="thin">
        <color theme="2"/>
      </bottom>
      <diagonal/>
    </border>
    <border>
      <left style="thin">
        <color theme="2"/>
      </left>
      <right style="thin">
        <color indexed="64"/>
      </right>
      <top style="thin">
        <color theme="2"/>
      </top>
      <bottom style="medium">
        <color indexed="64"/>
      </bottom>
      <diagonal/>
    </border>
    <border>
      <left style="medium">
        <color indexed="64"/>
      </left>
      <right style="thin">
        <color indexed="64"/>
      </right>
      <top style="medium">
        <color indexed="64"/>
      </top>
      <bottom style="thin">
        <color theme="2"/>
      </bottom>
      <diagonal/>
    </border>
    <border>
      <left/>
      <right style="thin">
        <color indexed="64"/>
      </right>
      <top style="medium">
        <color indexed="64"/>
      </top>
      <bottom style="thin">
        <color theme="2"/>
      </bottom>
      <diagonal/>
    </border>
    <border>
      <left style="medium">
        <color indexed="64"/>
      </left>
      <right style="thin">
        <color indexed="64"/>
      </right>
      <top style="thin">
        <color theme="2"/>
      </top>
      <bottom style="thin">
        <color theme="2"/>
      </bottom>
      <diagonal/>
    </border>
    <border>
      <left/>
      <right style="thin">
        <color indexed="64"/>
      </right>
      <top style="thin">
        <color theme="2"/>
      </top>
      <bottom style="thin">
        <color theme="2"/>
      </bottom>
      <diagonal/>
    </border>
    <border>
      <left style="thin">
        <color indexed="64"/>
      </left>
      <right style="medium">
        <color indexed="64"/>
      </right>
      <top style="thin">
        <color theme="2"/>
      </top>
      <bottom style="thin">
        <color theme="2"/>
      </bottom>
      <diagonal/>
    </border>
    <border>
      <left style="thin">
        <color indexed="64"/>
      </left>
      <right style="medium">
        <color indexed="64"/>
      </right>
      <top style="thin">
        <color theme="2"/>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theme="2"/>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theme="2"/>
      </bottom>
      <diagonal/>
    </border>
    <border>
      <left style="thin">
        <color indexed="64"/>
      </left>
      <right style="thin">
        <color indexed="64"/>
      </right>
      <top style="thin">
        <color theme="2"/>
      </top>
      <bottom style="thin">
        <color theme="2"/>
      </bottom>
      <diagonal/>
    </border>
    <border>
      <left style="thin">
        <color indexed="64"/>
      </left>
      <right style="thin">
        <color indexed="64"/>
      </right>
      <top style="thin">
        <color theme="2"/>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theme="2"/>
      </bottom>
      <diagonal/>
    </border>
    <border>
      <left style="thin">
        <color indexed="64"/>
      </left>
      <right/>
      <top style="thin">
        <color theme="2"/>
      </top>
      <bottom style="thin">
        <color theme="2"/>
      </bottom>
      <diagonal/>
    </border>
    <border>
      <left style="thin">
        <color indexed="64"/>
      </left>
      <right/>
      <top style="thin">
        <color theme="2"/>
      </top>
      <bottom style="medium">
        <color indexed="64"/>
      </bottom>
      <diagonal/>
    </border>
    <border>
      <left/>
      <right style="thin">
        <color theme="2"/>
      </right>
      <top/>
      <bottom style="thin">
        <color theme="2"/>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bottom style="medium">
        <color indexed="64"/>
      </bottom>
      <diagonal/>
    </border>
    <border>
      <left style="thin">
        <color theme="0" tint="-0.14999847407452621"/>
      </left>
      <right style="medium">
        <color indexed="64"/>
      </right>
      <top style="medium">
        <color indexed="64"/>
      </top>
      <bottom style="medium">
        <color indexed="64"/>
      </bottom>
      <diagonal/>
    </border>
    <border>
      <left style="thin">
        <color theme="0" tint="-0.14999847407452621"/>
      </left>
      <right/>
      <top style="medium">
        <color indexed="64"/>
      </top>
      <bottom style="medium">
        <color indexed="64"/>
      </bottom>
      <diagonal/>
    </border>
    <border>
      <left/>
      <right/>
      <top style="medium">
        <color indexed="64"/>
      </top>
      <bottom/>
      <diagonal/>
    </border>
    <border>
      <left style="thin">
        <color theme="0" tint="-0.14999847407452621"/>
      </left>
      <right/>
      <top/>
      <bottom/>
      <diagonal/>
    </border>
    <border>
      <left/>
      <right/>
      <top/>
      <bottom style="thin">
        <color theme="0" tint="-0.14999847407452621"/>
      </bottom>
      <diagonal/>
    </border>
    <border>
      <left/>
      <right/>
      <top style="thin">
        <color theme="0" tint="-0.14999847407452621"/>
      </top>
      <bottom style="thin">
        <color theme="0" tint="-0.14999847407452621"/>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theme="2"/>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theme="2"/>
      </bottom>
      <diagonal/>
    </border>
    <border>
      <left/>
      <right style="thin">
        <color indexed="64"/>
      </right>
      <top style="medium">
        <color indexed="64"/>
      </top>
      <bottom/>
      <diagonal/>
    </border>
    <border>
      <left style="thin">
        <color theme="0" tint="-0.14999847407452621"/>
      </left>
      <right style="thin">
        <color theme="0" tint="-0.14999847407452621"/>
      </right>
      <top/>
      <bottom style="thin">
        <color theme="0" tint="-0.14999847407452621"/>
      </bottom>
      <diagonal/>
    </border>
    <border>
      <left style="medium">
        <color indexed="64"/>
      </left>
      <right style="thin">
        <color theme="0" tint="-0.14999847407452621"/>
      </right>
      <top style="medium">
        <color indexed="64"/>
      </top>
      <bottom style="medium">
        <color indexed="64"/>
      </bottom>
      <diagonal/>
    </border>
    <border>
      <left style="thin">
        <color theme="0" tint="-0.14999847407452621"/>
      </left>
      <right style="medium">
        <color indexed="64"/>
      </right>
      <top/>
      <bottom style="thin">
        <color theme="0" tint="-0.14999847407452621"/>
      </bottom>
      <diagonal/>
    </border>
    <border>
      <left style="thin">
        <color theme="0" tint="-0.14999847407452621"/>
      </left>
      <right style="medium">
        <color indexed="64"/>
      </right>
      <top style="thin">
        <color theme="0" tint="-0.14999847407452621"/>
      </top>
      <bottom style="thin">
        <color theme="0" tint="-0.14999847407452621"/>
      </bottom>
      <diagonal/>
    </border>
    <border>
      <left style="medium">
        <color indexed="64"/>
      </left>
      <right/>
      <top style="medium">
        <color indexed="64"/>
      </top>
      <bottom style="thin">
        <color theme="0" tint="-0.14999847407452621"/>
      </bottom>
      <diagonal/>
    </border>
    <border>
      <left style="medium">
        <color indexed="64"/>
      </left>
      <right/>
      <top style="thin">
        <color theme="0" tint="-0.14999847407452621"/>
      </top>
      <bottom style="thin">
        <color theme="0" tint="-0.14999847407452621"/>
      </bottom>
      <diagonal/>
    </border>
    <border>
      <left/>
      <right style="thin">
        <color theme="0" tint="-0.14999847407452621"/>
      </right>
      <top/>
      <bottom style="thin">
        <color theme="0" tint="-0.14999847407452621"/>
      </bottom>
      <diagonal/>
    </border>
    <border>
      <left/>
      <right/>
      <top style="medium">
        <color indexed="64"/>
      </top>
      <bottom style="thin">
        <color theme="0" tint="-0.14999847407452621"/>
      </bottom>
      <diagonal/>
    </border>
    <border>
      <left/>
      <right style="thin">
        <color theme="0" tint="-0.14999847407452621"/>
      </right>
      <top/>
      <bottom/>
      <diagonal/>
    </border>
    <border>
      <left style="medium">
        <color indexed="64"/>
      </left>
      <right/>
      <top style="thin">
        <color theme="0" tint="-0.14999847407452621"/>
      </top>
      <bottom style="medium">
        <color indexed="64"/>
      </bottom>
      <diagonal/>
    </border>
    <border>
      <left/>
      <right/>
      <top style="thin">
        <color theme="0" tint="-0.14999847407452621"/>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theme="0" tint="-0.14999847407452621"/>
      </left>
      <right style="medium">
        <color indexed="64"/>
      </right>
      <top style="medium">
        <color indexed="64"/>
      </top>
      <bottom style="thin">
        <color theme="0" tint="-0.14999847407452621"/>
      </bottom>
      <diagonal/>
    </border>
    <border>
      <left style="thin">
        <color theme="0" tint="-0.14999847407452621"/>
      </left>
      <right style="thin">
        <color theme="0" tint="-0.14999847407452621"/>
      </right>
      <top style="thin">
        <color theme="0" tint="-0.14999847407452621"/>
      </top>
      <bottom style="medium">
        <color indexed="64"/>
      </bottom>
      <diagonal/>
    </border>
    <border>
      <left style="thin">
        <color theme="0" tint="-0.14999847407452621"/>
      </left>
      <right style="medium">
        <color indexed="64"/>
      </right>
      <top style="thin">
        <color theme="0" tint="-0.14999847407452621"/>
      </top>
      <bottom style="medium">
        <color indexed="64"/>
      </bottom>
      <diagonal/>
    </border>
    <border>
      <left/>
      <right style="thin">
        <color theme="0" tint="-0.14999847407452621"/>
      </right>
      <top style="thin">
        <color theme="0" tint="-0.14999847407452621"/>
      </top>
      <bottom style="medium">
        <color indexed="64"/>
      </bottom>
      <diagonal/>
    </border>
    <border>
      <left/>
      <right style="medium">
        <color indexed="64"/>
      </right>
      <top style="medium">
        <color indexed="64"/>
      </top>
      <bottom style="thin">
        <color theme="0" tint="-0.14999847407452621"/>
      </bottom>
      <diagonal/>
    </border>
    <border>
      <left/>
      <right style="medium">
        <color indexed="64"/>
      </right>
      <top style="thin">
        <color theme="0" tint="-0.14999847407452621"/>
      </top>
      <bottom style="thin">
        <color theme="0" tint="-0.14999847407452621"/>
      </bottom>
      <diagonal/>
    </border>
    <border>
      <left/>
      <right style="medium">
        <color indexed="64"/>
      </right>
      <top style="thin">
        <color theme="0" tint="-0.14999847407452621"/>
      </top>
      <bottom style="medium">
        <color indexed="64"/>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right/>
      <top style="thin">
        <color theme="1"/>
      </top>
      <bottom/>
      <diagonal/>
    </border>
    <border>
      <left/>
      <right style="thin">
        <color theme="5" tint="0.39997558519241921"/>
      </right>
      <top style="thin">
        <color theme="5" tint="0.39997558519241921"/>
      </top>
      <bottom/>
      <diagonal/>
    </border>
    <border>
      <left style="thin">
        <color theme="0" tint="-0.249977111117893"/>
      </left>
      <right style="thin">
        <color theme="0" tint="-0.249977111117893"/>
      </right>
      <top style="thin">
        <color theme="0" tint="-0.249977111117893"/>
      </top>
      <bottom style="thin">
        <color theme="5" tint="0.39997558519241921"/>
      </bottom>
      <diagonal/>
    </border>
    <border>
      <left style="thin">
        <color theme="0" tint="-0.249977111117893"/>
      </left>
      <right style="thin">
        <color theme="0" tint="-0.249977111117893"/>
      </right>
      <top style="thin">
        <color theme="5" tint="0.39997558519241921"/>
      </top>
      <bottom style="thin">
        <color theme="5" tint="0.39997558519241921"/>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5" tint="0.39997558519241921"/>
      </top>
      <bottom style="thin">
        <color theme="0" tint="-0.249977111117893"/>
      </bottom>
      <diagonal/>
    </border>
    <border>
      <left style="thin">
        <color theme="0"/>
      </left>
      <right style="thin">
        <color theme="0"/>
      </right>
      <top style="thin">
        <color theme="0"/>
      </top>
      <bottom style="thin">
        <color theme="0"/>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style="thin">
        <color theme="0"/>
      </right>
      <top style="thin">
        <color theme="0"/>
      </top>
      <bottom style="thin">
        <color theme="0"/>
      </bottom>
      <diagonal/>
    </border>
    <border>
      <left style="thin">
        <color theme="0"/>
      </left>
      <right style="thin">
        <color theme="0" tint="-0.14999847407452621"/>
      </right>
      <top style="thin">
        <color theme="0"/>
      </top>
      <bottom style="thin">
        <color theme="0"/>
      </bottom>
      <diagonal/>
    </border>
    <border>
      <left style="thin">
        <color theme="0" tint="-0.14999847407452621"/>
      </left>
      <right style="thin">
        <color theme="0"/>
      </right>
      <top style="thin">
        <color theme="0"/>
      </top>
      <bottom style="thin">
        <color theme="0" tint="-0.14999847407452621"/>
      </bottom>
      <diagonal/>
    </border>
    <border>
      <left style="thin">
        <color theme="0"/>
      </left>
      <right style="thin">
        <color theme="0"/>
      </right>
      <top style="thin">
        <color theme="0"/>
      </top>
      <bottom style="thin">
        <color theme="0" tint="-0.14999847407452621"/>
      </bottom>
      <diagonal/>
    </border>
    <border>
      <left style="thin">
        <color theme="0"/>
      </left>
      <right style="thin">
        <color theme="0" tint="-0.14999847407452621"/>
      </right>
      <top style="thin">
        <color theme="0"/>
      </top>
      <bottom style="thin">
        <color theme="0" tint="-0.14999847407452621"/>
      </bottom>
      <diagonal/>
    </border>
    <border>
      <left style="thin">
        <color theme="0" tint="-0.14999847407452621"/>
      </left>
      <right style="thin">
        <color theme="0"/>
      </right>
      <top style="thin">
        <color theme="0" tint="-0.14999847407452621"/>
      </top>
      <bottom style="thin">
        <color theme="0"/>
      </bottom>
      <diagonal/>
    </border>
    <border>
      <left style="thin">
        <color theme="0"/>
      </left>
      <right style="thin">
        <color theme="0"/>
      </right>
      <top style="thin">
        <color theme="0" tint="-0.14999847407452621"/>
      </top>
      <bottom style="thin">
        <color theme="0"/>
      </bottom>
      <diagonal/>
    </border>
    <border>
      <left style="thin">
        <color theme="0"/>
      </left>
      <right style="thin">
        <color theme="0" tint="-0.14999847407452621"/>
      </right>
      <top style="thin">
        <color theme="0" tint="-0.14999847407452621"/>
      </top>
      <bottom style="thin">
        <color theme="0"/>
      </bottom>
      <diagonal/>
    </border>
  </borders>
  <cellStyleXfs count="5">
    <xf numFmtId="0" fontId="0" fillId="0" borderId="0"/>
    <xf numFmtId="43" fontId="3" fillId="0" borderId="0" applyFont="0" applyFill="0" applyBorder="0" applyAlignment="0" applyProtection="0"/>
    <xf numFmtId="9" fontId="3" fillId="0" borderId="0" applyFont="0" applyFill="0" applyBorder="0" applyAlignment="0" applyProtection="0"/>
    <xf numFmtId="0" fontId="10" fillId="0" borderId="0" applyNumberFormat="0" applyFill="0" applyBorder="0" applyAlignment="0" applyProtection="0"/>
    <xf numFmtId="0" fontId="1" fillId="0" borderId="0"/>
  </cellStyleXfs>
  <cellXfs count="374">
    <xf numFmtId="0" fontId="0" fillId="0" borderId="0" xfId="0"/>
    <xf numFmtId="0" fontId="4" fillId="0" borderId="0" xfId="0" applyFont="1"/>
    <xf numFmtId="0" fontId="7" fillId="0" borderId="0" xfId="0" applyFont="1"/>
    <xf numFmtId="0" fontId="9" fillId="0" borderId="0" xfId="0" applyFont="1"/>
    <xf numFmtId="0" fontId="0" fillId="0" borderId="0" xfId="0" applyAlignment="1">
      <alignment wrapText="1"/>
    </xf>
    <xf numFmtId="0" fontId="9" fillId="0" borderId="0" xfId="0" applyFont="1" applyAlignment="1">
      <alignment horizontal="center"/>
    </xf>
    <xf numFmtId="0" fontId="6" fillId="0" borderId="0" xfId="0" applyFont="1" applyAlignment="1">
      <alignment wrapText="1"/>
    </xf>
    <xf numFmtId="0" fontId="8" fillId="0" borderId="0" xfId="0" applyFont="1" applyAlignment="1">
      <alignment wrapText="1"/>
    </xf>
    <xf numFmtId="0" fontId="4" fillId="0" borderId="0" xfId="0" applyFont="1" applyAlignment="1">
      <alignment wrapText="1"/>
    </xf>
    <xf numFmtId="164" fontId="11" fillId="0" borderId="0" xfId="0" applyNumberFormat="1" applyFont="1"/>
    <xf numFmtId="0" fontId="8" fillId="2" borderId="0" xfId="0" applyFont="1" applyFill="1" applyAlignment="1">
      <alignment wrapText="1"/>
    </xf>
    <xf numFmtId="164" fontId="11" fillId="2" borderId="0" xfId="0" applyNumberFormat="1" applyFont="1" applyFill="1"/>
    <xf numFmtId="164" fontId="9" fillId="0" borderId="0" xfId="0" applyNumberFormat="1" applyFont="1"/>
    <xf numFmtId="0" fontId="8" fillId="15" borderId="0" xfId="0" applyFont="1" applyFill="1" applyAlignment="1">
      <alignment wrapText="1"/>
    </xf>
    <xf numFmtId="9" fontId="0" fillId="7" borderId="33" xfId="2" applyFont="1" applyFill="1" applyBorder="1" applyProtection="1"/>
    <xf numFmtId="0" fontId="0" fillId="0" borderId="68" xfId="0" applyBorder="1"/>
    <xf numFmtId="165" fontId="0" fillId="2" borderId="8" xfId="2" applyNumberFormat="1" applyFont="1" applyFill="1" applyBorder="1" applyProtection="1">
      <protection locked="0"/>
    </xf>
    <xf numFmtId="165" fontId="0" fillId="2" borderId="5" xfId="2" applyNumberFormat="1" applyFont="1" applyFill="1" applyBorder="1" applyProtection="1">
      <protection locked="0"/>
    </xf>
    <xf numFmtId="165" fontId="0" fillId="2" borderId="12" xfId="2" applyNumberFormat="1" applyFont="1" applyFill="1" applyBorder="1" applyProtection="1">
      <protection locked="0"/>
    </xf>
    <xf numFmtId="0" fontId="8" fillId="0" borderId="2" xfId="0" applyFont="1" applyBorder="1" applyAlignment="1">
      <alignment wrapText="1"/>
    </xf>
    <xf numFmtId="0" fontId="9" fillId="0" borderId="2" xfId="0" applyFont="1" applyBorder="1"/>
    <xf numFmtId="0" fontId="8" fillId="15" borderId="2" xfId="0" applyFont="1" applyFill="1" applyBorder="1" applyAlignment="1">
      <alignment wrapText="1"/>
    </xf>
    <xf numFmtId="0" fontId="12" fillId="0" borderId="5" xfId="0" applyFont="1" applyBorder="1"/>
    <xf numFmtId="0" fontId="12" fillId="0" borderId="7" xfId="0" applyFont="1" applyBorder="1" applyAlignment="1">
      <alignment vertical="top"/>
    </xf>
    <xf numFmtId="0" fontId="14" fillId="0" borderId="0" xfId="0" applyFont="1"/>
    <xf numFmtId="0" fontId="15" fillId="0" borderId="40" xfId="0" applyFont="1" applyBorder="1"/>
    <xf numFmtId="0" fontId="16" fillId="5" borderId="35" xfId="1" applyNumberFormat="1" applyFont="1" applyFill="1" applyBorder="1" applyAlignment="1" applyProtection="1">
      <alignment vertical="center"/>
    </xf>
    <xf numFmtId="0" fontId="16" fillId="0" borderId="0" xfId="1" applyNumberFormat="1" applyFont="1" applyFill="1" applyBorder="1" applyAlignment="1" applyProtection="1">
      <alignment vertical="center"/>
    </xf>
    <xf numFmtId="0" fontId="15" fillId="0" borderId="15" xfId="0" applyFont="1" applyBorder="1"/>
    <xf numFmtId="0" fontId="16" fillId="5" borderId="2" xfId="1" applyNumberFormat="1" applyFont="1" applyFill="1" applyBorder="1" applyAlignment="1" applyProtection="1">
      <alignment vertical="center"/>
    </xf>
    <xf numFmtId="0" fontId="15" fillId="0" borderId="41" xfId="0" applyFont="1" applyBorder="1"/>
    <xf numFmtId="0" fontId="16" fillId="5" borderId="28" xfId="1" applyNumberFormat="1" applyFont="1" applyFill="1" applyBorder="1" applyAlignment="1" applyProtection="1">
      <alignment vertical="center"/>
    </xf>
    <xf numFmtId="0" fontId="15" fillId="0" borderId="1" xfId="0" applyFont="1" applyBorder="1"/>
    <xf numFmtId="0" fontId="14" fillId="0" borderId="3" xfId="0" applyFont="1" applyBorder="1"/>
    <xf numFmtId="0" fontId="16" fillId="0" borderId="2" xfId="1" applyNumberFormat="1" applyFont="1" applyFill="1" applyBorder="1" applyAlignment="1" applyProtection="1">
      <alignment vertical="center"/>
    </xf>
    <xf numFmtId="0" fontId="15" fillId="0" borderId="4" xfId="0" applyFont="1" applyBorder="1"/>
    <xf numFmtId="0" fontId="15" fillId="0" borderId="9" xfId="0" applyFont="1" applyBorder="1"/>
    <xf numFmtId="0" fontId="15" fillId="0" borderId="46" xfId="0" applyFont="1" applyBorder="1"/>
    <xf numFmtId="0" fontId="15" fillId="0" borderId="35" xfId="0" applyFont="1" applyBorder="1" applyAlignment="1">
      <alignment horizontal="center"/>
    </xf>
    <xf numFmtId="0" fontId="15" fillId="0" borderId="9" xfId="0" applyFont="1" applyBorder="1" applyAlignment="1">
      <alignment horizontal="center"/>
    </xf>
    <xf numFmtId="0" fontId="15" fillId="0" borderId="10" xfId="0" applyFont="1" applyBorder="1" applyAlignment="1">
      <alignment horizontal="center"/>
    </xf>
    <xf numFmtId="0" fontId="15" fillId="0" borderId="18" xfId="0" applyFont="1" applyBorder="1"/>
    <xf numFmtId="164" fontId="15" fillId="5" borderId="18" xfId="0" applyNumberFormat="1" applyFont="1" applyFill="1" applyBorder="1"/>
    <xf numFmtId="0" fontId="15" fillId="0" borderId="34" xfId="0" applyFont="1" applyBorder="1"/>
    <xf numFmtId="0" fontId="15" fillId="0" borderId="6" xfId="0" applyFont="1" applyBorder="1"/>
    <xf numFmtId="0" fontId="15" fillId="0" borderId="5" xfId="0" applyFont="1" applyBorder="1"/>
    <xf numFmtId="0" fontId="0" fillId="0" borderId="5" xfId="0" applyBorder="1"/>
    <xf numFmtId="0" fontId="0" fillId="0" borderId="7" xfId="0" applyBorder="1"/>
    <xf numFmtId="0" fontId="0" fillId="0" borderId="6" xfId="0" applyBorder="1"/>
    <xf numFmtId="0" fontId="0" fillId="0" borderId="14" xfId="0" applyBorder="1"/>
    <xf numFmtId="0" fontId="15" fillId="0" borderId="30" xfId="0" applyFont="1" applyBorder="1" applyAlignment="1">
      <alignment horizontal="center" vertical="top" wrapText="1"/>
    </xf>
    <xf numFmtId="0" fontId="0" fillId="2" borderId="15" xfId="0" applyFill="1" applyBorder="1" applyProtection="1">
      <protection locked="0"/>
    </xf>
    <xf numFmtId="0" fontId="0" fillId="2" borderId="47" xfId="0" applyFill="1" applyBorder="1" applyProtection="1">
      <protection locked="0"/>
    </xf>
    <xf numFmtId="166" fontId="0" fillId="2" borderId="36" xfId="0" applyNumberFormat="1" applyFill="1" applyBorder="1" applyProtection="1">
      <protection locked="0"/>
    </xf>
    <xf numFmtId="1" fontId="0" fillId="2" borderId="15" xfId="0" applyNumberFormat="1" applyFill="1" applyBorder="1" applyProtection="1">
      <protection locked="0"/>
    </xf>
    <xf numFmtId="164" fontId="0" fillId="5" borderId="16" xfId="0" applyNumberFormat="1" applyFill="1" applyBorder="1"/>
    <xf numFmtId="0" fontId="0" fillId="2" borderId="11" xfId="0" applyFill="1" applyBorder="1" applyProtection="1">
      <protection locked="0"/>
    </xf>
    <xf numFmtId="0" fontId="0" fillId="2" borderId="48" xfId="0" applyFill="1" applyBorder="1" applyProtection="1">
      <protection locked="0"/>
    </xf>
    <xf numFmtId="166" fontId="0" fillId="2" borderId="28" xfId="0" applyNumberFormat="1" applyFill="1" applyBorder="1" applyProtection="1">
      <protection locked="0"/>
    </xf>
    <xf numFmtId="1" fontId="0" fillId="2" borderId="11" xfId="0" applyNumberFormat="1" applyFill="1" applyBorder="1" applyProtection="1">
      <protection locked="0"/>
    </xf>
    <xf numFmtId="164" fontId="0" fillId="5" borderId="13" xfId="0" applyNumberFormat="1" applyFill="1" applyBorder="1"/>
    <xf numFmtId="0" fontId="0" fillId="0" borderId="26" xfId="0" applyBorder="1"/>
    <xf numFmtId="0" fontId="0" fillId="0" borderId="33" xfId="0" applyBorder="1"/>
    <xf numFmtId="164" fontId="0" fillId="5" borderId="39" xfId="0" applyNumberFormat="1" applyFill="1" applyBorder="1"/>
    <xf numFmtId="0" fontId="15" fillId="0" borderId="43" xfId="0" applyFont="1" applyBorder="1"/>
    <xf numFmtId="0" fontId="15" fillId="0" borderId="19" xfId="0" applyFont="1" applyBorder="1"/>
    <xf numFmtId="164" fontId="15" fillId="5" borderId="4" xfId="0" applyNumberFormat="1" applyFont="1" applyFill="1" applyBorder="1"/>
    <xf numFmtId="0" fontId="0" fillId="0" borderId="43" xfId="0" applyBorder="1"/>
    <xf numFmtId="0" fontId="0" fillId="0" borderId="8" xfId="0" applyBorder="1"/>
    <xf numFmtId="0" fontId="15" fillId="0" borderId="35" xfId="0" applyFont="1" applyBorder="1" applyAlignment="1">
      <alignment horizontal="center" wrapText="1"/>
    </xf>
    <xf numFmtId="0" fontId="15" fillId="0" borderId="9" xfId="0" applyFont="1" applyBorder="1" applyAlignment="1">
      <alignment horizontal="center" wrapText="1"/>
    </xf>
    <xf numFmtId="0" fontId="15" fillId="0" borderId="10" xfId="0" applyFont="1" applyBorder="1" applyAlignment="1">
      <alignment horizontal="center" wrapText="1"/>
    </xf>
    <xf numFmtId="166" fontId="0" fillId="2" borderId="53" xfId="0" applyNumberFormat="1" applyFill="1" applyBorder="1" applyProtection="1">
      <protection locked="0"/>
    </xf>
    <xf numFmtId="166" fontId="0" fillId="2" borderId="54" xfId="0" applyNumberFormat="1" applyFill="1" applyBorder="1" applyProtection="1">
      <protection locked="0"/>
    </xf>
    <xf numFmtId="0" fontId="0" fillId="0" borderId="18" xfId="0" applyBorder="1"/>
    <xf numFmtId="0" fontId="15" fillId="0" borderId="18" xfId="0" applyFont="1" applyBorder="1" applyAlignment="1">
      <alignment horizontal="center"/>
    </xf>
    <xf numFmtId="0" fontId="0" fillId="0" borderId="26" xfId="0" applyBorder="1" applyAlignment="1">
      <alignment horizontal="center"/>
    </xf>
    <xf numFmtId="0" fontId="0" fillId="0" borderId="25" xfId="0" applyBorder="1" applyAlignment="1">
      <alignment horizontal="center"/>
    </xf>
    <xf numFmtId="164" fontId="0" fillId="2" borderId="33" xfId="0" applyNumberFormat="1" applyFill="1" applyBorder="1" applyProtection="1">
      <protection locked="0"/>
    </xf>
    <xf numFmtId="0" fontId="0" fillId="0" borderId="25" xfId="0" applyBorder="1"/>
    <xf numFmtId="0" fontId="0" fillId="0" borderId="39" xfId="0" applyBorder="1"/>
    <xf numFmtId="164" fontId="0" fillId="2" borderId="19" xfId="0" applyNumberFormat="1" applyFill="1" applyBorder="1" applyProtection="1">
      <protection locked="0"/>
    </xf>
    <xf numFmtId="0" fontId="15" fillId="0" borderId="56" xfId="0" applyFont="1" applyBorder="1"/>
    <xf numFmtId="0" fontId="0" fillId="0" borderId="45" xfId="0" applyBorder="1"/>
    <xf numFmtId="164" fontId="15" fillId="0" borderId="4" xfId="0" applyNumberFormat="1" applyFont="1" applyBorder="1"/>
    <xf numFmtId="0" fontId="15" fillId="0" borderId="4" xfId="0" applyFont="1" applyBorder="1" applyAlignment="1">
      <alignment horizontal="center"/>
    </xf>
    <xf numFmtId="164" fontId="0" fillId="7" borderId="18" xfId="0" applyNumberFormat="1" applyFill="1" applyBorder="1"/>
    <xf numFmtId="0" fontId="0" fillId="0" borderId="56" xfId="0" applyBorder="1"/>
    <xf numFmtId="164" fontId="15" fillId="7" borderId="19" xfId="0" applyNumberFormat="1" applyFont="1" applyFill="1" applyBorder="1"/>
    <xf numFmtId="164" fontId="15" fillId="6" borderId="30" xfId="0" applyNumberFormat="1" applyFont="1" applyFill="1" applyBorder="1"/>
    <xf numFmtId="0" fontId="13" fillId="0" borderId="0" xfId="0" applyFont="1"/>
    <xf numFmtId="0" fontId="13" fillId="0" borderId="3" xfId="0" applyFont="1" applyBorder="1"/>
    <xf numFmtId="0" fontId="18" fillId="0" borderId="5" xfId="0" applyFont="1" applyBorder="1"/>
    <xf numFmtId="0" fontId="0" fillId="0" borderId="0" xfId="0" applyAlignment="1">
      <alignment vertical="top"/>
    </xf>
    <xf numFmtId="0" fontId="0" fillId="0" borderId="71" xfId="0" applyBorder="1" applyAlignment="1">
      <alignment vertical="top"/>
    </xf>
    <xf numFmtId="0" fontId="15" fillId="0" borderId="4" xfId="0" applyFont="1" applyBorder="1" applyAlignment="1">
      <alignment vertical="top"/>
    </xf>
    <xf numFmtId="0" fontId="16" fillId="7" borderId="4" xfId="1" applyNumberFormat="1" applyFont="1" applyFill="1" applyBorder="1" applyAlignment="1" applyProtection="1">
      <alignment vertical="top"/>
    </xf>
    <xf numFmtId="0" fontId="15" fillId="0" borderId="29" xfId="0" applyFont="1" applyBorder="1" applyAlignment="1">
      <alignment horizontal="center" vertical="top"/>
    </xf>
    <xf numFmtId="0" fontId="15" fillId="0" borderId="55" xfId="0" applyFont="1" applyBorder="1" applyAlignment="1">
      <alignment horizontal="center" vertical="top"/>
    </xf>
    <xf numFmtId="0" fontId="15" fillId="0" borderId="30" xfId="0" applyFont="1" applyBorder="1" applyAlignment="1">
      <alignment horizontal="center" vertical="top"/>
    </xf>
    <xf numFmtId="0" fontId="15" fillId="0" borderId="81" xfId="0" applyFont="1" applyBorder="1" applyAlignment="1">
      <alignment horizontal="center" vertical="top"/>
    </xf>
    <xf numFmtId="0" fontId="15" fillId="0" borderId="85" xfId="0" applyFont="1" applyBorder="1" applyAlignment="1">
      <alignment horizontal="center" vertical="top" wrapText="1"/>
    </xf>
    <xf numFmtId="0" fontId="15" fillId="0" borderId="73" xfId="0" applyFont="1" applyBorder="1" applyAlignment="1">
      <alignment horizontal="center" vertical="top" wrapText="1"/>
    </xf>
    <xf numFmtId="0" fontId="15" fillId="0" borderId="72" xfId="0" applyFont="1" applyBorder="1" applyAlignment="1">
      <alignment horizontal="center" vertical="top" wrapText="1"/>
    </xf>
    <xf numFmtId="0" fontId="15" fillId="0" borderId="57" xfId="0" applyFont="1" applyBorder="1" applyAlignment="1">
      <alignment horizontal="center" vertical="top" wrapText="1"/>
    </xf>
    <xf numFmtId="0" fontId="15" fillId="0" borderId="59" xfId="0" applyFont="1" applyBorder="1" applyAlignment="1">
      <alignment horizontal="center" vertical="top" wrapText="1"/>
    </xf>
    <xf numFmtId="0" fontId="15" fillId="0" borderId="63" xfId="0" applyFont="1" applyBorder="1" applyAlignment="1">
      <alignment horizontal="center" vertical="top" wrapText="1"/>
    </xf>
    <xf numFmtId="0" fontId="15" fillId="0" borderId="4" xfId="0" applyFont="1" applyBorder="1" applyAlignment="1">
      <alignment horizontal="center" vertical="top" wrapText="1"/>
    </xf>
    <xf numFmtId="0" fontId="19" fillId="0" borderId="79" xfId="0" applyFont="1" applyBorder="1" applyAlignment="1">
      <alignment horizontal="center" vertical="top" wrapText="1"/>
    </xf>
    <xf numFmtId="0" fontId="15" fillId="0" borderId="79" xfId="0" applyFont="1" applyBorder="1" applyAlignment="1">
      <alignment horizontal="center" vertical="top" wrapText="1"/>
    </xf>
    <xf numFmtId="0" fontId="19" fillId="0" borderId="57" xfId="0" applyFont="1" applyBorder="1" applyAlignment="1">
      <alignment horizontal="center" vertical="top" wrapText="1"/>
    </xf>
    <xf numFmtId="0" fontId="19" fillId="0" borderId="55" xfId="0" applyFont="1" applyBorder="1" applyAlignment="1">
      <alignment horizontal="center" vertical="top" wrapText="1"/>
    </xf>
    <xf numFmtId="0" fontId="19" fillId="0" borderId="78" xfId="0" applyFont="1" applyBorder="1" applyAlignment="1">
      <alignment horizontal="center" vertical="top" wrapText="1"/>
    </xf>
    <xf numFmtId="0" fontId="19" fillId="0" borderId="30" xfId="0" applyFont="1" applyBorder="1" applyAlignment="1">
      <alignment horizontal="center" vertical="top" wrapText="1"/>
    </xf>
    <xf numFmtId="0" fontId="0" fillId="0" borderId="20" xfId="0" applyBorder="1" applyAlignment="1">
      <alignment vertical="top"/>
    </xf>
    <xf numFmtId="0" fontId="16" fillId="7" borderId="32" xfId="1" applyNumberFormat="1" applyFont="1" applyFill="1" applyBorder="1" applyAlignment="1" applyProtection="1">
      <alignment vertical="top"/>
    </xf>
    <xf numFmtId="168" fontId="16" fillId="7" borderId="49" xfId="1" applyNumberFormat="1" applyFont="1" applyFill="1" applyBorder="1" applyAlignment="1" applyProtection="1">
      <alignment vertical="top"/>
    </xf>
    <xf numFmtId="169" fontId="16" fillId="7" borderId="60" xfId="1" applyNumberFormat="1" applyFont="1" applyFill="1" applyBorder="1" applyAlignment="1" applyProtection="1">
      <alignment vertical="top"/>
    </xf>
    <xf numFmtId="169" fontId="16" fillId="7" borderId="64" xfId="1" applyNumberFormat="1" applyFont="1" applyFill="1" applyBorder="1" applyAlignment="1" applyProtection="1">
      <alignment vertical="top"/>
    </xf>
    <xf numFmtId="169" fontId="20" fillId="7" borderId="18" xfId="1" applyNumberFormat="1" applyFont="1" applyFill="1" applyBorder="1" applyAlignment="1" applyProtection="1">
      <alignment vertical="top"/>
    </xf>
    <xf numFmtId="168" fontId="16" fillId="13" borderId="90" xfId="1" applyNumberFormat="1" applyFont="1" applyFill="1" applyBorder="1" applyAlignment="1" applyProtection="1">
      <alignment vertical="top"/>
    </xf>
    <xf numFmtId="169" fontId="16" fillId="13" borderId="84" xfId="1" applyNumberFormat="1" applyFont="1" applyFill="1" applyBorder="1" applyAlignment="1" applyProtection="1">
      <alignment vertical="top"/>
    </xf>
    <xf numFmtId="169" fontId="16" fillId="13" borderId="98" xfId="1" applyNumberFormat="1" applyFont="1" applyFill="1" applyBorder="1" applyAlignment="1" applyProtection="1">
      <alignment vertical="top"/>
    </xf>
    <xf numFmtId="169" fontId="20" fillId="13" borderId="102" xfId="1" applyNumberFormat="1" applyFont="1" applyFill="1" applyBorder="1" applyAlignment="1" applyProtection="1">
      <alignment vertical="top"/>
    </xf>
    <xf numFmtId="164" fontId="14" fillId="10" borderId="83" xfId="1" applyNumberFormat="1" applyFont="1" applyFill="1" applyBorder="1" applyAlignment="1" applyProtection="1">
      <alignment vertical="top"/>
      <protection locked="0"/>
    </xf>
    <xf numFmtId="164" fontId="16" fillId="2" borderId="60" xfId="1" applyNumberFormat="1" applyFont="1" applyFill="1" applyBorder="1" applyAlignment="1" applyProtection="1">
      <alignment vertical="top"/>
      <protection locked="0"/>
    </xf>
    <xf numFmtId="164" fontId="16" fillId="2" borderId="83" xfId="1" applyNumberFormat="1" applyFont="1" applyFill="1" applyBorder="1" applyAlignment="1" applyProtection="1">
      <alignment vertical="top"/>
      <protection locked="0"/>
    </xf>
    <xf numFmtId="164" fontId="16" fillId="2" borderId="82" xfId="1" applyNumberFormat="1" applyFont="1" applyFill="1" applyBorder="1" applyAlignment="1" applyProtection="1">
      <alignment vertical="top"/>
      <protection locked="0"/>
    </xf>
    <xf numFmtId="164" fontId="14" fillId="2" borderId="49" xfId="1" applyNumberFormat="1" applyFont="1" applyFill="1" applyBorder="1" applyAlignment="1" applyProtection="1">
      <alignment vertical="top"/>
      <protection locked="0"/>
    </xf>
    <xf numFmtId="164" fontId="14" fillId="2" borderId="60" xfId="1" applyNumberFormat="1" applyFont="1" applyFill="1" applyBorder="1" applyAlignment="1" applyProtection="1">
      <alignment vertical="top"/>
      <protection locked="0"/>
    </xf>
    <xf numFmtId="164" fontId="14" fillId="2" borderId="82" xfId="1" applyNumberFormat="1" applyFont="1" applyFill="1" applyBorder="1" applyAlignment="1" applyProtection="1">
      <alignment vertical="top"/>
      <protection locked="0"/>
    </xf>
    <xf numFmtId="168" fontId="20" fillId="7" borderId="35" xfId="1" applyNumberFormat="1" applyFont="1" applyFill="1" applyBorder="1" applyAlignment="1" applyProtection="1">
      <alignment vertical="top"/>
    </xf>
    <xf numFmtId="0" fontId="0" fillId="0" borderId="15" xfId="0" applyBorder="1" applyAlignment="1">
      <alignment vertical="top"/>
    </xf>
    <xf numFmtId="0" fontId="16" fillId="7" borderId="5" xfId="1" applyNumberFormat="1" applyFont="1" applyFill="1" applyBorder="1" applyAlignment="1" applyProtection="1">
      <alignment vertical="top"/>
    </xf>
    <xf numFmtId="0" fontId="16" fillId="7" borderId="34" xfId="1" applyNumberFormat="1" applyFont="1" applyFill="1" applyBorder="1" applyAlignment="1" applyProtection="1">
      <alignment vertical="top"/>
    </xf>
    <xf numFmtId="169" fontId="16" fillId="7" borderId="51" xfId="1" applyNumberFormat="1" applyFont="1" applyFill="1" applyBorder="1" applyAlignment="1" applyProtection="1">
      <alignment vertical="top"/>
    </xf>
    <xf numFmtId="169" fontId="16" fillId="7" borderId="61" xfId="1" applyNumberFormat="1" applyFont="1" applyFill="1" applyBorder="1" applyAlignment="1" applyProtection="1">
      <alignment vertical="top"/>
    </xf>
    <xf numFmtId="169" fontId="16" fillId="7" borderId="65" xfId="1" applyNumberFormat="1" applyFont="1" applyFill="1" applyBorder="1" applyAlignment="1" applyProtection="1">
      <alignment vertical="top"/>
    </xf>
    <xf numFmtId="169" fontId="20" fillId="7" borderId="33" xfId="1" applyNumberFormat="1" applyFont="1" applyFill="1" applyBorder="1" applyAlignment="1" applyProtection="1">
      <alignment vertical="top"/>
    </xf>
    <xf numFmtId="168" fontId="16" fillId="13" borderId="70" xfId="1" applyNumberFormat="1" applyFont="1" applyFill="1" applyBorder="1" applyAlignment="1" applyProtection="1">
      <alignment vertical="top"/>
    </xf>
    <xf numFmtId="169" fontId="16" fillId="13" borderId="68" xfId="1" applyNumberFormat="1" applyFont="1" applyFill="1" applyBorder="1" applyAlignment="1" applyProtection="1">
      <alignment vertical="top"/>
    </xf>
    <xf numFmtId="169" fontId="16" fillId="13" borderId="87" xfId="1" applyNumberFormat="1" applyFont="1" applyFill="1" applyBorder="1" applyAlignment="1" applyProtection="1">
      <alignment vertical="top"/>
    </xf>
    <xf numFmtId="169" fontId="20" fillId="13" borderId="103" xfId="1" applyNumberFormat="1" applyFont="1" applyFill="1" applyBorder="1" applyAlignment="1" applyProtection="1">
      <alignment vertical="top"/>
    </xf>
    <xf numFmtId="164" fontId="14" fillId="10" borderId="52" xfId="1" applyNumberFormat="1" applyFont="1" applyFill="1" applyBorder="1" applyAlignment="1" applyProtection="1">
      <alignment vertical="top"/>
      <protection locked="0"/>
    </xf>
    <xf numFmtId="164" fontId="16" fillId="2" borderId="61" xfId="1" applyNumberFormat="1" applyFont="1" applyFill="1" applyBorder="1" applyAlignment="1" applyProtection="1">
      <alignment vertical="top"/>
      <protection locked="0"/>
    </xf>
    <xf numFmtId="164" fontId="16" fillId="2" borderId="52" xfId="1" applyNumberFormat="1" applyFont="1" applyFill="1" applyBorder="1" applyAlignment="1" applyProtection="1">
      <alignment vertical="top"/>
      <protection locked="0"/>
    </xf>
    <xf numFmtId="164" fontId="16" fillId="2" borderId="53" xfId="1" applyNumberFormat="1" applyFont="1" applyFill="1" applyBorder="1" applyAlignment="1" applyProtection="1">
      <alignment vertical="top"/>
      <protection locked="0"/>
    </xf>
    <xf numFmtId="164" fontId="14" fillId="2" borderId="51" xfId="1" applyNumberFormat="1" applyFont="1" applyFill="1" applyBorder="1" applyAlignment="1" applyProtection="1">
      <alignment vertical="top"/>
      <protection locked="0"/>
    </xf>
    <xf numFmtId="164" fontId="14" fillId="2" borderId="61" xfId="1" applyNumberFormat="1" applyFont="1" applyFill="1" applyBorder="1" applyAlignment="1" applyProtection="1">
      <alignment vertical="top"/>
      <protection locked="0"/>
    </xf>
    <xf numFmtId="164" fontId="14" fillId="2" borderId="53" xfId="1" applyNumberFormat="1" applyFont="1" applyFill="1" applyBorder="1" applyAlignment="1" applyProtection="1">
      <alignment vertical="top"/>
      <protection locked="0"/>
    </xf>
    <xf numFmtId="168" fontId="20" fillId="7" borderId="36" xfId="1" applyNumberFormat="1" applyFont="1" applyFill="1" applyBorder="1" applyAlignment="1" applyProtection="1">
      <alignment vertical="top"/>
    </xf>
    <xf numFmtId="0" fontId="16" fillId="7" borderId="26" xfId="1" applyNumberFormat="1" applyFont="1" applyFill="1" applyBorder="1" applyAlignment="1" applyProtection="1">
      <alignment vertical="top"/>
    </xf>
    <xf numFmtId="168" fontId="16" fillId="7" borderId="51" xfId="1" applyNumberFormat="1" applyFont="1" applyFill="1" applyBorder="1" applyAlignment="1" applyProtection="1">
      <alignment vertical="top"/>
    </xf>
    <xf numFmtId="168" fontId="16" fillId="7" borderId="61" xfId="1" applyNumberFormat="1" applyFont="1" applyFill="1" applyBorder="1" applyAlignment="1" applyProtection="1">
      <alignment vertical="top"/>
    </xf>
    <xf numFmtId="168" fontId="16" fillId="7" borderId="65" xfId="1" applyNumberFormat="1" applyFont="1" applyFill="1" applyBorder="1" applyAlignment="1" applyProtection="1">
      <alignment vertical="top"/>
    </xf>
    <xf numFmtId="168" fontId="20" fillId="7" borderId="33" xfId="1" applyNumberFormat="1" applyFont="1" applyFill="1" applyBorder="1" applyAlignment="1" applyProtection="1">
      <alignment vertical="top"/>
    </xf>
    <xf numFmtId="0" fontId="0" fillId="0" borderId="11" xfId="0" applyBorder="1" applyAlignment="1">
      <alignment vertical="top"/>
    </xf>
    <xf numFmtId="0" fontId="16" fillId="7" borderId="12" xfId="1" applyNumberFormat="1" applyFont="1" applyFill="1" applyBorder="1" applyAlignment="1" applyProtection="1">
      <alignment vertical="top"/>
    </xf>
    <xf numFmtId="0" fontId="16" fillId="7" borderId="43" xfId="1" applyNumberFormat="1" applyFont="1" applyFill="1" applyBorder="1" applyAlignment="1" applyProtection="1">
      <alignment vertical="top"/>
    </xf>
    <xf numFmtId="168" fontId="16" fillId="7" borderId="58" xfId="1" applyNumberFormat="1" applyFont="1" applyFill="1" applyBorder="1" applyAlignment="1" applyProtection="1">
      <alignment vertical="top"/>
    </xf>
    <xf numFmtId="168" fontId="16" fillId="7" borderId="62" xfId="1" applyNumberFormat="1" applyFont="1" applyFill="1" applyBorder="1" applyAlignment="1" applyProtection="1">
      <alignment vertical="top"/>
    </xf>
    <xf numFmtId="168" fontId="16" fillId="7" borderId="66" xfId="1" applyNumberFormat="1" applyFont="1" applyFill="1" applyBorder="1" applyAlignment="1" applyProtection="1">
      <alignment vertical="top"/>
    </xf>
    <xf numFmtId="168" fontId="20" fillId="7" borderId="19" xfId="1" applyNumberFormat="1" applyFont="1" applyFill="1" applyBorder="1" applyAlignment="1" applyProtection="1">
      <alignment vertical="top"/>
    </xf>
    <xf numFmtId="168" fontId="16" fillId="13" borderId="101" xfId="1" applyNumberFormat="1" applyFont="1" applyFill="1" applyBorder="1" applyAlignment="1" applyProtection="1">
      <alignment vertical="top"/>
    </xf>
    <xf numFmtId="169" fontId="16" fillId="13" borderId="99" xfId="1" applyNumberFormat="1" applyFont="1" applyFill="1" applyBorder="1" applyAlignment="1" applyProtection="1">
      <alignment vertical="top"/>
    </xf>
    <xf numFmtId="169" fontId="16" fillId="13" borderId="100" xfId="1" applyNumberFormat="1" applyFont="1" applyFill="1" applyBorder="1" applyAlignment="1" applyProtection="1">
      <alignment vertical="top"/>
    </xf>
    <xf numFmtId="169" fontId="20" fillId="13" borderId="104" xfId="1" applyNumberFormat="1" applyFont="1" applyFill="1" applyBorder="1" applyAlignment="1" applyProtection="1">
      <alignment vertical="top"/>
    </xf>
    <xf numFmtId="164" fontId="14" fillId="10" borderId="80" xfId="1" applyNumberFormat="1" applyFont="1" applyFill="1" applyBorder="1" applyAlignment="1" applyProtection="1">
      <alignment vertical="top"/>
      <protection locked="0"/>
    </xf>
    <xf numFmtId="164" fontId="16" fillId="2" borderId="62" xfId="1" applyNumberFormat="1" applyFont="1" applyFill="1" applyBorder="1" applyAlignment="1" applyProtection="1">
      <alignment vertical="top"/>
      <protection locked="0"/>
    </xf>
    <xf numFmtId="164" fontId="16" fillId="2" borderId="80" xfId="1" applyNumberFormat="1" applyFont="1" applyFill="1" applyBorder="1" applyAlignment="1" applyProtection="1">
      <alignment vertical="top"/>
      <protection locked="0"/>
    </xf>
    <xf numFmtId="164" fontId="16" fillId="2" borderId="54" xfId="1" applyNumberFormat="1" applyFont="1" applyFill="1" applyBorder="1" applyAlignment="1" applyProtection="1">
      <alignment vertical="top"/>
      <protection locked="0"/>
    </xf>
    <xf numFmtId="164" fontId="14" fillId="2" borderId="58" xfId="1" applyNumberFormat="1" applyFont="1" applyFill="1" applyBorder="1" applyAlignment="1" applyProtection="1">
      <alignment vertical="top"/>
      <protection locked="0"/>
    </xf>
    <xf numFmtId="164" fontId="14" fillId="2" borderId="62" xfId="1" applyNumberFormat="1" applyFont="1" applyFill="1" applyBorder="1" applyAlignment="1" applyProtection="1">
      <alignment vertical="top"/>
      <protection locked="0"/>
    </xf>
    <xf numFmtId="164" fontId="14" fillId="2" borderId="54" xfId="1" applyNumberFormat="1" applyFont="1" applyFill="1" applyBorder="1" applyAlignment="1" applyProtection="1">
      <alignment vertical="top"/>
      <protection locked="0"/>
    </xf>
    <xf numFmtId="168" fontId="20" fillId="7" borderId="28" xfId="1" applyNumberFormat="1" applyFont="1" applyFill="1" applyBorder="1" applyAlignment="1" applyProtection="1">
      <alignment vertical="top"/>
    </xf>
    <xf numFmtId="0" fontId="15" fillId="0" borderId="29" xfId="0" applyFont="1" applyBorder="1" applyAlignment="1">
      <alignment vertical="top"/>
    </xf>
    <xf numFmtId="0" fontId="0" fillId="0" borderId="55" xfId="0" applyBorder="1" applyAlignment="1">
      <alignment vertical="top"/>
    </xf>
    <xf numFmtId="0" fontId="0" fillId="0" borderId="30" xfId="0" applyBorder="1" applyAlignment="1">
      <alignment vertical="top"/>
    </xf>
    <xf numFmtId="164" fontId="15" fillId="5" borderId="29" xfId="0" applyNumberFormat="1" applyFont="1" applyFill="1" applyBorder="1" applyAlignment="1">
      <alignment vertical="top"/>
    </xf>
    <xf numFmtId="164" fontId="15" fillId="5" borderId="59" xfId="0" applyNumberFormat="1" applyFont="1" applyFill="1" applyBorder="1" applyAlignment="1">
      <alignment vertical="top"/>
    </xf>
    <xf numFmtId="164" fontId="15" fillId="5" borderId="63" xfId="0" applyNumberFormat="1" applyFont="1" applyFill="1" applyBorder="1" applyAlignment="1">
      <alignment vertical="top"/>
    </xf>
    <xf numFmtId="164" fontId="15" fillId="5" borderId="4" xfId="0" applyNumberFormat="1" applyFont="1" applyFill="1" applyBorder="1" applyAlignment="1">
      <alignment vertical="top"/>
    </xf>
    <xf numFmtId="164" fontId="15" fillId="13" borderId="95" xfId="0" applyNumberFormat="1" applyFont="1" applyFill="1" applyBorder="1" applyAlignment="1">
      <alignment vertical="top"/>
    </xf>
    <xf numFmtId="164" fontId="15" fillId="13" borderId="96" xfId="0" applyNumberFormat="1" applyFont="1" applyFill="1" applyBorder="1" applyAlignment="1">
      <alignment vertical="top"/>
    </xf>
    <xf numFmtId="164" fontId="15" fillId="13" borderId="97" xfId="0" applyNumberFormat="1" applyFont="1" applyFill="1" applyBorder="1" applyAlignment="1">
      <alignment vertical="top"/>
    </xf>
    <xf numFmtId="164" fontId="19" fillId="9" borderId="79" xfId="0" applyNumberFormat="1" applyFont="1" applyFill="1" applyBorder="1" applyAlignment="1">
      <alignment vertical="top"/>
    </xf>
    <xf numFmtId="164" fontId="15" fillId="5" borderId="79" xfId="0" applyNumberFormat="1" applyFont="1" applyFill="1" applyBorder="1" applyAlignment="1">
      <alignment vertical="top"/>
    </xf>
    <xf numFmtId="164" fontId="15" fillId="5" borderId="78" xfId="0" applyNumberFormat="1" applyFont="1" applyFill="1" applyBorder="1" applyAlignment="1">
      <alignment vertical="top"/>
    </xf>
    <xf numFmtId="164" fontId="19" fillId="5" borderId="57" xfId="0" applyNumberFormat="1" applyFont="1" applyFill="1" applyBorder="1" applyAlignment="1">
      <alignment vertical="top"/>
    </xf>
    <xf numFmtId="164" fontId="19" fillId="5" borderId="59" xfId="0" applyNumberFormat="1" applyFont="1" applyFill="1" applyBorder="1" applyAlignment="1">
      <alignment vertical="top"/>
    </xf>
    <xf numFmtId="164" fontId="19" fillId="5" borderId="78" xfId="0" applyNumberFormat="1" applyFont="1" applyFill="1" applyBorder="1" applyAlignment="1">
      <alignment vertical="top"/>
    </xf>
    <xf numFmtId="164" fontId="21" fillId="14" borderId="30" xfId="0" applyNumberFormat="1" applyFont="1" applyFill="1" applyBorder="1" applyAlignment="1">
      <alignment vertical="top"/>
    </xf>
    <xf numFmtId="164" fontId="15" fillId="5" borderId="30" xfId="0" applyNumberFormat="1" applyFont="1" applyFill="1" applyBorder="1" applyAlignment="1">
      <alignment vertical="top"/>
    </xf>
    <xf numFmtId="0" fontId="13" fillId="0" borderId="74" xfId="0" applyFont="1" applyBorder="1" applyAlignment="1">
      <alignment vertical="top"/>
    </xf>
    <xf numFmtId="0" fontId="13" fillId="0" borderId="0" xfId="0" applyFont="1" applyAlignment="1">
      <alignment vertical="top"/>
    </xf>
    <xf numFmtId="0" fontId="17" fillId="0" borderId="0" xfId="0" applyFont="1" applyAlignment="1">
      <alignment horizontal="center" vertical="top"/>
    </xf>
    <xf numFmtId="0" fontId="0" fillId="0" borderId="0" xfId="0" applyAlignment="1">
      <alignment horizontal="center" vertical="top"/>
    </xf>
    <xf numFmtId="167" fontId="0" fillId="0" borderId="90" xfId="0" applyNumberFormat="1" applyBorder="1" applyAlignment="1">
      <alignment vertical="center"/>
    </xf>
    <xf numFmtId="167" fontId="0" fillId="0" borderId="92" xfId="0" applyNumberFormat="1" applyBorder="1" applyAlignment="1">
      <alignment vertical="center"/>
    </xf>
    <xf numFmtId="0" fontId="0" fillId="0" borderId="74" xfId="0" applyBorder="1" applyAlignment="1">
      <alignment vertical="top"/>
    </xf>
    <xf numFmtId="0" fontId="16" fillId="7" borderId="4" xfId="1" applyNumberFormat="1" applyFont="1" applyFill="1" applyBorder="1" applyAlignment="1" applyProtection="1">
      <alignment vertical="center"/>
    </xf>
    <xf numFmtId="0" fontId="15" fillId="0" borderId="22" xfId="0" applyFont="1" applyBorder="1" applyAlignment="1">
      <alignment wrapText="1"/>
    </xf>
    <xf numFmtId="0" fontId="15" fillId="0" borderId="44" xfId="0" applyFont="1" applyBorder="1" applyAlignment="1">
      <alignment wrapText="1"/>
    </xf>
    <xf numFmtId="0" fontId="15" fillId="0" borderId="23" xfId="0" applyFont="1" applyBorder="1" applyAlignment="1">
      <alignment wrapText="1"/>
    </xf>
    <xf numFmtId="0" fontId="15" fillId="0" borderId="24" xfId="0" applyFont="1" applyBorder="1" applyAlignment="1">
      <alignment wrapText="1"/>
    </xf>
    <xf numFmtId="0" fontId="15" fillId="0" borderId="6" xfId="0" applyFont="1" applyBorder="1" applyAlignment="1">
      <alignment wrapText="1"/>
    </xf>
    <xf numFmtId="0" fontId="15" fillId="0" borderId="5" xfId="0" applyFont="1" applyBorder="1" applyAlignment="1">
      <alignment wrapText="1"/>
    </xf>
    <xf numFmtId="0" fontId="0" fillId="2" borderId="20" xfId="0" applyFill="1" applyBorder="1" applyProtection="1">
      <protection locked="0"/>
    </xf>
    <xf numFmtId="0" fontId="0" fillId="7" borderId="67" xfId="0" applyFill="1" applyBorder="1"/>
    <xf numFmtId="0" fontId="0" fillId="2" borderId="8" xfId="0" applyFill="1" applyBorder="1" applyProtection="1">
      <protection locked="0"/>
    </xf>
    <xf numFmtId="14" fontId="0" fillId="2" borderId="8" xfId="0" applyNumberFormat="1" applyFill="1" applyBorder="1" applyProtection="1">
      <protection locked="0"/>
    </xf>
    <xf numFmtId="164" fontId="0" fillId="2" borderId="8" xfId="0" applyNumberFormat="1" applyFill="1" applyBorder="1" applyProtection="1">
      <protection locked="0"/>
    </xf>
    <xf numFmtId="164" fontId="0" fillId="2" borderId="21" xfId="0" applyNumberFormat="1" applyFill="1" applyBorder="1" applyProtection="1">
      <protection locked="0"/>
    </xf>
    <xf numFmtId="0" fontId="0" fillId="7" borderId="6" xfId="0" applyFill="1" applyBorder="1"/>
    <xf numFmtId="0" fontId="0" fillId="2" borderId="5" xfId="0" applyFill="1" applyBorder="1" applyProtection="1">
      <protection locked="0"/>
    </xf>
    <xf numFmtId="14" fontId="0" fillId="2" borderId="5" xfId="0" applyNumberFormat="1" applyFill="1" applyBorder="1" applyProtection="1">
      <protection locked="0"/>
    </xf>
    <xf numFmtId="164" fontId="0" fillId="2" borderId="5" xfId="0" applyNumberFormat="1" applyFill="1" applyBorder="1" applyProtection="1">
      <protection locked="0"/>
    </xf>
    <xf numFmtId="164" fontId="0" fillId="2" borderId="16" xfId="0" applyNumberFormat="1" applyFill="1" applyBorder="1" applyProtection="1">
      <protection locked="0"/>
    </xf>
    <xf numFmtId="0" fontId="0" fillId="7" borderId="17" xfId="0" applyFill="1" applyBorder="1"/>
    <xf numFmtId="0" fontId="0" fillId="2" borderId="12" xfId="0" applyFill="1" applyBorder="1" applyProtection="1">
      <protection locked="0"/>
    </xf>
    <xf numFmtId="14" fontId="0" fillId="2" borderId="12" xfId="0" applyNumberFormat="1" applyFill="1" applyBorder="1" applyProtection="1">
      <protection locked="0"/>
    </xf>
    <xf numFmtId="164" fontId="0" fillId="2" borderId="12" xfId="0" applyNumberFormat="1" applyFill="1" applyBorder="1" applyProtection="1">
      <protection locked="0"/>
    </xf>
    <xf numFmtId="164" fontId="0" fillId="2" borderId="13" xfId="0" applyNumberFormat="1" applyFill="1" applyBorder="1" applyProtection="1">
      <protection locked="0"/>
    </xf>
    <xf numFmtId="0" fontId="15" fillId="0" borderId="22" xfId="0" applyFont="1" applyBorder="1"/>
    <xf numFmtId="0" fontId="15" fillId="0" borderId="44" xfId="0" applyFont="1" applyBorder="1"/>
    <xf numFmtId="0" fontId="15" fillId="0" borderId="23" xfId="0" applyFont="1" applyBorder="1"/>
    <xf numFmtId="0" fontId="15" fillId="0" borderId="31" xfId="0" applyFont="1" applyBorder="1"/>
    <xf numFmtId="0" fontId="22" fillId="6" borderId="68" xfId="0" applyFont="1" applyFill="1" applyBorder="1"/>
    <xf numFmtId="0" fontId="0" fillId="0" borderId="68" xfId="0" applyBorder="1" applyAlignment="1">
      <alignment horizontal="right"/>
    </xf>
    <xf numFmtId="0" fontId="21" fillId="7" borderId="68" xfId="0" applyFont="1" applyFill="1" applyBorder="1" applyAlignment="1">
      <alignment horizontal="left"/>
    </xf>
    <xf numFmtId="164" fontId="21" fillId="7" borderId="68" xfId="0" applyNumberFormat="1" applyFont="1" applyFill="1" applyBorder="1"/>
    <xf numFmtId="164" fontId="15" fillId="7" borderId="68" xfId="0" applyNumberFormat="1" applyFont="1" applyFill="1" applyBorder="1"/>
    <xf numFmtId="0" fontId="0" fillId="0" borderId="105" xfId="0" applyBorder="1"/>
    <xf numFmtId="0" fontId="0" fillId="0" borderId="84" xfId="0" applyBorder="1"/>
    <xf numFmtId="0" fontId="0" fillId="0" borderId="106" xfId="0" applyBorder="1"/>
    <xf numFmtId="164" fontId="26" fillId="0" borderId="0" xfId="0" applyNumberFormat="1" applyFont="1"/>
    <xf numFmtId="164" fontId="27" fillId="0" borderId="0" xfId="0" applyNumberFormat="1" applyFont="1"/>
    <xf numFmtId="0" fontId="9" fillId="0" borderId="0" xfId="0" applyFont="1" applyAlignment="1">
      <alignment wrapText="1"/>
    </xf>
    <xf numFmtId="0" fontId="25" fillId="15" borderId="0" xfId="0" applyFont="1" applyFill="1" applyAlignment="1">
      <alignment wrapText="1"/>
    </xf>
    <xf numFmtId="0" fontId="6" fillId="0" borderId="107" xfId="0" applyFont="1" applyBorder="1" applyAlignment="1">
      <alignment wrapText="1"/>
    </xf>
    <xf numFmtId="0" fontId="28" fillId="0" borderId="0" xfId="0" applyFont="1" applyAlignment="1">
      <alignment vertical="top" wrapText="1"/>
    </xf>
    <xf numFmtId="0" fontId="28" fillId="0" borderId="0" xfId="0" applyFont="1" applyAlignment="1">
      <alignment horizontal="center" vertical="top"/>
    </xf>
    <xf numFmtId="0" fontId="28" fillId="0" borderId="0" xfId="0" applyFont="1" applyAlignment="1">
      <alignment vertical="top"/>
    </xf>
    <xf numFmtId="0" fontId="29" fillId="15" borderId="0" xfId="0" applyFont="1" applyFill="1" applyAlignment="1">
      <alignment vertical="top"/>
    </xf>
    <xf numFmtId="0" fontId="30" fillId="15" borderId="0" xfId="0" applyFont="1" applyFill="1" applyAlignment="1">
      <alignment horizontal="center" vertical="top"/>
    </xf>
    <xf numFmtId="9" fontId="30" fillId="0" borderId="0" xfId="0" applyNumberFormat="1" applyFont="1" applyAlignment="1">
      <alignment vertical="top"/>
    </xf>
    <xf numFmtId="0" fontId="30" fillId="0" borderId="0" xfId="0" applyFont="1" applyAlignment="1">
      <alignment vertical="top"/>
    </xf>
    <xf numFmtId="9" fontId="30" fillId="0" borderId="0" xfId="0" applyNumberFormat="1" applyFont="1" applyAlignment="1">
      <alignment horizontal="center" vertical="top"/>
    </xf>
    <xf numFmtId="9" fontId="30" fillId="15" borderId="0" xfId="0" applyNumberFormat="1" applyFont="1" applyFill="1" applyAlignment="1">
      <alignment horizontal="center" vertical="top"/>
    </xf>
    <xf numFmtId="9" fontId="30" fillId="15" borderId="0" xfId="0" applyNumberFormat="1" applyFont="1" applyFill="1" applyAlignment="1">
      <alignment vertical="top"/>
    </xf>
    <xf numFmtId="0" fontId="30" fillId="15" borderId="0" xfId="0" applyFont="1" applyFill="1" applyAlignment="1">
      <alignment vertical="top"/>
    </xf>
    <xf numFmtId="0" fontId="30" fillId="0" borderId="0" xfId="0" applyFont="1" applyAlignment="1">
      <alignment horizontal="center" vertical="top"/>
    </xf>
    <xf numFmtId="0" fontId="29" fillId="0" borderId="0" xfId="0" applyFont="1" applyAlignment="1">
      <alignment vertical="top"/>
    </xf>
    <xf numFmtId="0" fontId="32" fillId="0" borderId="0" xfId="0" applyFont="1" applyAlignment="1">
      <alignment vertical="top"/>
    </xf>
    <xf numFmtId="0" fontId="32" fillId="0" borderId="0" xfId="0" applyFont="1" applyAlignment="1">
      <alignment vertical="top" wrapText="1"/>
    </xf>
    <xf numFmtId="0" fontId="32" fillId="0" borderId="0" xfId="0" applyFont="1" applyAlignment="1">
      <alignment horizontal="center" vertical="top"/>
    </xf>
    <xf numFmtId="0" fontId="2" fillId="2" borderId="0" xfId="0" applyFont="1" applyFill="1"/>
    <xf numFmtId="0" fontId="2" fillId="3" borderId="0" xfId="0" applyFont="1" applyFill="1"/>
    <xf numFmtId="0" fontId="2" fillId="4" borderId="0" xfId="0" applyFont="1" applyFill="1"/>
    <xf numFmtId="0" fontId="2" fillId="11" borderId="0" xfId="0" applyFont="1" applyFill="1"/>
    <xf numFmtId="0" fontId="2" fillId="0" borderId="0" xfId="0" applyFont="1"/>
    <xf numFmtId="0" fontId="8" fillId="0" borderId="69" xfId="0" applyFont="1" applyBorder="1"/>
    <xf numFmtId="0" fontId="7" fillId="0" borderId="68" xfId="0" applyFont="1" applyBorder="1"/>
    <xf numFmtId="0" fontId="9" fillId="0" borderId="69" xfId="0" applyFont="1" applyBorder="1"/>
    <xf numFmtId="0" fontId="7" fillId="0" borderId="69" xfId="0" applyFont="1" applyBorder="1"/>
    <xf numFmtId="0" fontId="0" fillId="0" borderId="70" xfId="0" applyBorder="1"/>
    <xf numFmtId="0" fontId="0" fillId="0" borderId="69" xfId="0" applyBorder="1"/>
    <xf numFmtId="0" fontId="0" fillId="0" borderId="76" xfId="0" applyBorder="1"/>
    <xf numFmtId="0" fontId="15" fillId="0" borderId="68" xfId="0" applyFont="1" applyBorder="1"/>
    <xf numFmtId="0" fontId="16" fillId="2" borderId="68" xfId="1" applyNumberFormat="1" applyFont="1" applyFill="1" applyBorder="1" applyAlignment="1" applyProtection="1">
      <alignment vertical="center"/>
      <protection locked="0"/>
    </xf>
    <xf numFmtId="0" fontId="16" fillId="0" borderId="75" xfId="1" applyNumberFormat="1" applyFont="1" applyFill="1" applyBorder="1" applyAlignment="1" applyProtection="1">
      <alignment vertical="center"/>
    </xf>
    <xf numFmtId="0" fontId="14" fillId="0" borderId="75" xfId="1" applyNumberFormat="1" applyFont="1" applyFill="1" applyBorder="1" applyAlignment="1" applyProtection="1">
      <alignment vertical="center"/>
    </xf>
    <xf numFmtId="0" fontId="15" fillId="0" borderId="77" xfId="0" applyFont="1" applyBorder="1"/>
    <xf numFmtId="0" fontId="15" fillId="0" borderId="68" xfId="0" applyFont="1" applyBorder="1" applyAlignment="1">
      <alignment wrapText="1"/>
    </xf>
    <xf numFmtId="0" fontId="15" fillId="3" borderId="4" xfId="0" applyFont="1" applyFill="1" applyBorder="1" applyAlignment="1">
      <alignment horizontal="center" wrapText="1"/>
    </xf>
    <xf numFmtId="0" fontId="17" fillId="0" borderId="0" xfId="0" applyFont="1" applyAlignment="1">
      <alignment horizontal="left" indent="3"/>
    </xf>
    <xf numFmtId="0" fontId="34" fillId="0" borderId="0" xfId="3" applyFont="1" applyBorder="1"/>
    <xf numFmtId="0" fontId="13" fillId="0" borderId="0" xfId="0" applyFont="1" applyAlignment="1">
      <alignment wrapText="1"/>
    </xf>
    <xf numFmtId="0" fontId="31" fillId="17" borderId="108" xfId="0" applyFont="1" applyFill="1" applyBorder="1" applyAlignment="1">
      <alignment vertical="top" wrapText="1"/>
    </xf>
    <xf numFmtId="9" fontId="30" fillId="0" borderId="109" xfId="0" applyNumberFormat="1" applyFont="1" applyBorder="1" applyAlignment="1">
      <alignment vertical="top" wrapText="1"/>
    </xf>
    <xf numFmtId="9" fontId="30" fillId="0" borderId="110" xfId="0" applyNumberFormat="1" applyFont="1" applyBorder="1" applyAlignment="1">
      <alignment vertical="top" wrapText="1"/>
    </xf>
    <xf numFmtId="0" fontId="30" fillId="0" borderId="111" xfId="0" applyFont="1" applyBorder="1" applyAlignment="1">
      <alignment vertical="top" wrapText="1"/>
    </xf>
    <xf numFmtId="0" fontId="30" fillId="0" borderId="112" xfId="0" applyFont="1" applyBorder="1" applyAlignment="1">
      <alignment vertical="top" wrapText="1"/>
    </xf>
    <xf numFmtId="164" fontId="11" fillId="18" borderId="0" xfId="0" applyNumberFormat="1" applyFont="1" applyFill="1"/>
    <xf numFmtId="9" fontId="30" fillId="15" borderId="113" xfId="0" applyNumberFormat="1" applyFont="1" applyFill="1" applyBorder="1" applyAlignment="1">
      <alignment horizontal="center" vertical="top"/>
    </xf>
    <xf numFmtId="0" fontId="30" fillId="15" borderId="113" xfId="0" applyFont="1" applyFill="1" applyBorder="1" applyAlignment="1">
      <alignment vertical="top"/>
    </xf>
    <xf numFmtId="0" fontId="28" fillId="0" borderId="75" xfId="0" applyFont="1" applyBorder="1" applyAlignment="1">
      <alignment horizontal="center" vertical="top"/>
    </xf>
    <xf numFmtId="0" fontId="28" fillId="0" borderId="92" xfId="0" applyFont="1" applyBorder="1" applyAlignment="1">
      <alignment horizontal="center" vertical="top"/>
    </xf>
    <xf numFmtId="9" fontId="30" fillId="0" borderId="75" xfId="0" applyNumberFormat="1" applyFont="1" applyBorder="1" applyAlignment="1">
      <alignment vertical="top"/>
    </xf>
    <xf numFmtId="9" fontId="30" fillId="0" borderId="92" xfId="0" applyNumberFormat="1" applyFont="1" applyBorder="1" applyAlignment="1">
      <alignment horizontal="center" vertical="top"/>
    </xf>
    <xf numFmtId="9" fontId="30" fillId="15" borderId="117" xfId="0" applyNumberFormat="1" applyFont="1" applyFill="1" applyBorder="1" applyAlignment="1">
      <alignment vertical="top"/>
    </xf>
    <xf numFmtId="9" fontId="30" fillId="15" borderId="118" xfId="0" applyNumberFormat="1" applyFont="1" applyFill="1" applyBorder="1" applyAlignment="1">
      <alignment horizontal="center" vertical="top"/>
    </xf>
    <xf numFmtId="9" fontId="30" fillId="15" borderId="119" xfId="0" applyNumberFormat="1" applyFont="1" applyFill="1" applyBorder="1" applyAlignment="1">
      <alignment vertical="top"/>
    </xf>
    <xf numFmtId="0" fontId="30" fillId="15" borderId="120" xfId="0" applyFont="1" applyFill="1" applyBorder="1" applyAlignment="1">
      <alignment vertical="top"/>
    </xf>
    <xf numFmtId="9" fontId="30" fillId="15" borderId="120" xfId="0" applyNumberFormat="1" applyFont="1" applyFill="1" applyBorder="1" applyAlignment="1">
      <alignment horizontal="center" vertical="top"/>
    </xf>
    <xf numFmtId="9" fontId="30" fillId="15" borderId="121" xfId="0" applyNumberFormat="1" applyFont="1" applyFill="1" applyBorder="1" applyAlignment="1">
      <alignment horizontal="center" vertical="top"/>
    </xf>
    <xf numFmtId="0" fontId="31" fillId="17" borderId="123" xfId="0" applyFont="1" applyFill="1" applyBorder="1" applyAlignment="1">
      <alignment horizontal="center" vertical="top"/>
    </xf>
    <xf numFmtId="0" fontId="31" fillId="17" borderId="124" xfId="0" applyFont="1" applyFill="1" applyBorder="1" applyAlignment="1">
      <alignment horizontal="center" vertical="top" wrapText="1"/>
    </xf>
    <xf numFmtId="9" fontId="29" fillId="15" borderId="117" xfId="0" applyNumberFormat="1" applyFont="1" applyFill="1" applyBorder="1" applyAlignment="1">
      <alignment vertical="top"/>
    </xf>
    <xf numFmtId="0" fontId="30" fillId="15" borderId="118" xfId="0" applyFont="1" applyFill="1" applyBorder="1" applyAlignment="1">
      <alignment horizontal="center" vertical="top"/>
    </xf>
    <xf numFmtId="9" fontId="29" fillId="15" borderId="119" xfId="0" applyNumberFormat="1" applyFont="1" applyFill="1" applyBorder="1" applyAlignment="1">
      <alignment vertical="top"/>
    </xf>
    <xf numFmtId="0" fontId="31" fillId="17" borderId="122" xfId="0" applyFont="1" applyFill="1" applyBorder="1" applyAlignment="1">
      <alignment horizontal="center" vertical="top" wrapText="1"/>
    </xf>
    <xf numFmtId="0" fontId="1" fillId="2" borderId="0" xfId="0" applyFont="1" applyFill="1"/>
    <xf numFmtId="0" fontId="8" fillId="0" borderId="0" xfId="0" applyFont="1"/>
    <xf numFmtId="9" fontId="29" fillId="15" borderId="113" xfId="0" applyNumberFormat="1" applyFont="1" applyFill="1" applyBorder="1" applyAlignment="1">
      <alignment vertical="top"/>
    </xf>
    <xf numFmtId="9" fontId="29" fillId="15" borderId="120" xfId="0" applyNumberFormat="1" applyFont="1" applyFill="1" applyBorder="1" applyAlignment="1">
      <alignment vertical="top"/>
    </xf>
    <xf numFmtId="164" fontId="9" fillId="0" borderId="2" xfId="0" applyNumberFormat="1" applyFont="1" applyBorder="1"/>
    <xf numFmtId="13" fontId="0" fillId="0" borderId="0" xfId="0" applyNumberFormat="1" applyAlignment="1">
      <alignment vertical="top"/>
    </xf>
    <xf numFmtId="0" fontId="36" fillId="0" borderId="0" xfId="0" applyFont="1" applyAlignment="1">
      <alignment horizontal="left" indent="3"/>
    </xf>
    <xf numFmtId="0" fontId="12" fillId="0" borderId="0" xfId="0" applyFont="1"/>
    <xf numFmtId="0" fontId="13" fillId="0" borderId="0" xfId="0" quotePrefix="1" applyFont="1" applyAlignment="1">
      <alignment vertical="center" wrapText="1"/>
    </xf>
    <xf numFmtId="0" fontId="13" fillId="0" borderId="0" xfId="0" applyFont="1" applyAlignment="1">
      <alignment vertical="center" wrapText="1"/>
    </xf>
    <xf numFmtId="0" fontId="16" fillId="2" borderId="68" xfId="1" applyNumberFormat="1" applyFont="1" applyFill="1" applyBorder="1" applyAlignment="1" applyProtection="1">
      <alignment vertical="center"/>
      <protection locked="0"/>
    </xf>
    <xf numFmtId="0" fontId="13" fillId="0" borderId="0" xfId="0" applyFont="1" applyAlignment="1">
      <alignment vertical="center"/>
    </xf>
    <xf numFmtId="0" fontId="17" fillId="0" borderId="25" xfId="0" applyFont="1" applyBorder="1"/>
    <xf numFmtId="0" fontId="17" fillId="0" borderId="26" xfId="0" applyFont="1" applyBorder="1"/>
    <xf numFmtId="0" fontId="17" fillId="0" borderId="6" xfId="0" applyFont="1" applyBorder="1"/>
    <xf numFmtId="0" fontId="0" fillId="0" borderId="38" xfId="0" applyBorder="1"/>
    <xf numFmtId="0" fontId="0" fillId="0" borderId="26" xfId="0" applyBorder="1"/>
    <xf numFmtId="0" fontId="15" fillId="0" borderId="27" xfId="0" applyFont="1" applyBorder="1"/>
    <xf numFmtId="0" fontId="15" fillId="0" borderId="43" xfId="0" applyFont="1" applyBorder="1"/>
    <xf numFmtId="0" fontId="15" fillId="0" borderId="29" xfId="0" applyFont="1" applyBorder="1"/>
    <xf numFmtId="0" fontId="15" fillId="0" borderId="55" xfId="0" applyFont="1" applyBorder="1"/>
    <xf numFmtId="0" fontId="15" fillId="0" borderId="37" xfId="0" applyFont="1" applyBorder="1"/>
    <xf numFmtId="0" fontId="15" fillId="0" borderId="42" xfId="0" applyFont="1" applyBorder="1"/>
    <xf numFmtId="0" fontId="15" fillId="0" borderId="35" xfId="0" applyFont="1" applyBorder="1"/>
    <xf numFmtId="0" fontId="0" fillId="2" borderId="38" xfId="0" applyFill="1" applyBorder="1" applyProtection="1">
      <protection locked="0"/>
    </xf>
    <xf numFmtId="0" fontId="0" fillId="2" borderId="26" xfId="0" applyFill="1" applyBorder="1" applyProtection="1">
      <protection locked="0"/>
    </xf>
    <xf numFmtId="0" fontId="0" fillId="2" borderId="36" xfId="0" applyFill="1" applyBorder="1" applyProtection="1">
      <protection locked="0"/>
    </xf>
    <xf numFmtId="0" fontId="0" fillId="2" borderId="29" xfId="0" applyFill="1" applyBorder="1" applyProtection="1">
      <protection locked="0"/>
    </xf>
    <xf numFmtId="0" fontId="0" fillId="2" borderId="30" xfId="0" applyFill="1" applyBorder="1" applyProtection="1">
      <protection locked="0"/>
    </xf>
    <xf numFmtId="0" fontId="15" fillId="0" borderId="30" xfId="0" applyFont="1" applyBorder="1"/>
    <xf numFmtId="0" fontId="15" fillId="0" borderId="29" xfId="0" applyFont="1" applyBorder="1" applyAlignment="1">
      <alignment wrapText="1"/>
    </xf>
    <xf numFmtId="0" fontId="15" fillId="0" borderId="55" xfId="0" applyFont="1" applyBorder="1" applyAlignment="1">
      <alignment wrapText="1"/>
    </xf>
    <xf numFmtId="0" fontId="15" fillId="0" borderId="30" xfId="0" applyFont="1" applyBorder="1" applyAlignment="1">
      <alignment wrapText="1"/>
    </xf>
    <xf numFmtId="0" fontId="0" fillId="2" borderId="52" xfId="0" applyFill="1" applyBorder="1" applyProtection="1">
      <protection locked="0"/>
    </xf>
    <xf numFmtId="0" fontId="15" fillId="0" borderId="29" xfId="0" applyFont="1" applyBorder="1" applyAlignment="1">
      <alignment horizontal="center" vertical="top" wrapText="1"/>
    </xf>
    <xf numFmtId="0" fontId="15" fillId="0" borderId="30" xfId="0" applyFont="1" applyBorder="1" applyAlignment="1">
      <alignment horizontal="center" vertical="top" wrapText="1"/>
    </xf>
    <xf numFmtId="0" fontId="0" fillId="2" borderId="27" xfId="0" applyFill="1" applyBorder="1" applyProtection="1">
      <protection locked="0"/>
    </xf>
    <xf numFmtId="0" fontId="0" fillId="2" borderId="43" xfId="0" applyFill="1" applyBorder="1" applyProtection="1">
      <protection locked="0"/>
    </xf>
    <xf numFmtId="0" fontId="0" fillId="2" borderId="28" xfId="0" applyFill="1" applyBorder="1" applyProtection="1">
      <protection locked="0"/>
    </xf>
    <xf numFmtId="0" fontId="15" fillId="0" borderId="50" xfId="0" applyFont="1" applyBorder="1"/>
    <xf numFmtId="0" fontId="17" fillId="0" borderId="68" xfId="0" applyFont="1" applyBorder="1" applyAlignment="1">
      <alignment vertical="center" wrapText="1"/>
    </xf>
    <xf numFmtId="0" fontId="17" fillId="0" borderId="87" xfId="0" applyFont="1" applyBorder="1" applyAlignment="1">
      <alignment vertical="center" wrapText="1"/>
    </xf>
    <xf numFmtId="0" fontId="0" fillId="0" borderId="89" xfId="0" applyBorder="1" applyAlignment="1">
      <alignment vertical="center"/>
    </xf>
    <xf numFmtId="0" fontId="0" fillId="0" borderId="77" xfId="0" applyBorder="1" applyAlignment="1">
      <alignment vertical="center"/>
    </xf>
    <xf numFmtId="0" fontId="0" fillId="0" borderId="93" xfId="0" applyBorder="1" applyAlignment="1">
      <alignment vertical="center"/>
    </xf>
    <xf numFmtId="0" fontId="0" fillId="0" borderId="94" xfId="0" applyBorder="1" applyAlignment="1">
      <alignment vertical="center"/>
    </xf>
    <xf numFmtId="0" fontId="13" fillId="0" borderId="74" xfId="0" applyFont="1" applyBorder="1" applyAlignment="1">
      <alignment vertical="top" wrapText="1"/>
    </xf>
    <xf numFmtId="0" fontId="15" fillId="3" borderId="29" xfId="0" applyFont="1" applyFill="1" applyBorder="1" applyAlignment="1">
      <alignment vertical="top"/>
    </xf>
    <xf numFmtId="0" fontId="15" fillId="3" borderId="55" xfId="0" applyFont="1" applyFill="1" applyBorder="1" applyAlignment="1">
      <alignment vertical="top"/>
    </xf>
    <xf numFmtId="0" fontId="15" fillId="3" borderId="30" xfId="0" applyFont="1" applyFill="1" applyBorder="1" applyAlignment="1">
      <alignment vertical="top"/>
    </xf>
    <xf numFmtId="0" fontId="0" fillId="0" borderId="88" xfId="0" applyBorder="1" applyAlignment="1">
      <alignment vertical="center" wrapText="1"/>
    </xf>
    <xf numFmtId="0" fontId="0" fillId="0" borderId="91" xfId="0" applyBorder="1" applyAlignment="1">
      <alignment vertical="center"/>
    </xf>
    <xf numFmtId="0" fontId="17" fillId="0" borderId="84" xfId="0" applyFont="1" applyBorder="1" applyAlignment="1">
      <alignment vertical="center" wrapText="1"/>
    </xf>
    <xf numFmtId="0" fontId="17" fillId="0" borderId="86" xfId="0" applyFont="1" applyBorder="1" applyAlignment="1">
      <alignment vertical="center" wrapText="1"/>
    </xf>
    <xf numFmtId="0" fontId="17" fillId="0" borderId="69" xfId="0" applyFont="1" applyBorder="1" applyAlignment="1">
      <alignment vertical="center" wrapText="1"/>
    </xf>
    <xf numFmtId="0" fontId="17" fillId="0" borderId="77" xfId="0" applyFont="1" applyBorder="1" applyAlignment="1">
      <alignment vertical="center" wrapText="1"/>
    </xf>
    <xf numFmtId="0" fontId="17" fillId="0" borderId="103" xfId="0" applyFont="1" applyBorder="1" applyAlignment="1">
      <alignment vertical="center" wrapText="1"/>
    </xf>
    <xf numFmtId="0" fontId="15" fillId="0" borderId="29" xfId="0" applyFont="1" applyBorder="1" applyAlignment="1">
      <alignment horizontal="center" vertical="top"/>
    </xf>
    <xf numFmtId="0" fontId="15" fillId="0" borderId="55" xfId="0" applyFont="1" applyBorder="1" applyAlignment="1">
      <alignment horizontal="center" vertical="top"/>
    </xf>
    <xf numFmtId="0" fontId="15" fillId="0" borderId="30" xfId="0" applyFont="1" applyBorder="1" applyAlignment="1">
      <alignment horizontal="center" vertical="top"/>
    </xf>
    <xf numFmtId="0" fontId="22" fillId="8" borderId="68" xfId="0" applyFont="1" applyFill="1" applyBorder="1" applyAlignment="1">
      <alignment horizontal="center" vertical="center" wrapText="1"/>
    </xf>
    <xf numFmtId="0" fontId="23" fillId="0" borderId="68" xfId="0" applyFont="1" applyBorder="1" applyAlignment="1">
      <alignment horizontal="center"/>
    </xf>
    <xf numFmtId="0" fontId="31" fillId="6" borderId="0" xfId="0" applyFont="1" applyFill="1" applyAlignment="1">
      <alignment horizontal="center" vertical="center"/>
    </xf>
    <xf numFmtId="0" fontId="31" fillId="12" borderId="0" xfId="0" applyFont="1" applyFill="1" applyAlignment="1">
      <alignment horizontal="center" vertical="center"/>
    </xf>
    <xf numFmtId="0" fontId="31" fillId="16" borderId="114" xfId="0" applyFont="1" applyFill="1" applyBorder="1" applyAlignment="1">
      <alignment horizontal="center" vertical="center"/>
    </xf>
    <xf numFmtId="0" fontId="31" fillId="16" borderId="115" xfId="0" applyFont="1" applyFill="1" applyBorder="1" applyAlignment="1">
      <alignment horizontal="center" vertical="center"/>
    </xf>
    <xf numFmtId="0" fontId="31" fillId="16" borderId="116" xfId="0" applyFont="1" applyFill="1" applyBorder="1" applyAlignment="1">
      <alignment horizontal="center" vertical="center"/>
    </xf>
    <xf numFmtId="0" fontId="16" fillId="2" borderId="69" xfId="1" applyNumberFormat="1" applyFont="1" applyFill="1" applyBorder="1" applyAlignment="1" applyProtection="1">
      <alignment vertical="center"/>
      <protection locked="0"/>
    </xf>
    <xf numFmtId="0" fontId="16" fillId="2" borderId="70" xfId="1" applyNumberFormat="1" applyFont="1" applyFill="1" applyBorder="1" applyAlignment="1" applyProtection="1">
      <alignment vertical="center"/>
      <protection locked="0"/>
    </xf>
    <xf numFmtId="0" fontId="8" fillId="15" borderId="0" xfId="0" applyFont="1" applyFill="1" applyBorder="1" applyAlignment="1">
      <alignment wrapText="1"/>
    </xf>
    <xf numFmtId="0" fontId="9" fillId="0" borderId="0" xfId="0" applyFont="1" applyBorder="1"/>
    <xf numFmtId="49" fontId="16" fillId="2" borderId="68" xfId="1" applyNumberFormat="1" applyFont="1" applyFill="1" applyBorder="1" applyAlignment="1" applyProtection="1">
      <alignment vertical="center"/>
      <protection locked="0"/>
    </xf>
  </cellXfs>
  <cellStyles count="5">
    <cellStyle name="Comma" xfId="1" builtinId="3"/>
    <cellStyle name="Hyperlink" xfId="3" builtinId="8"/>
    <cellStyle name="Normal" xfId="0" builtinId="0" customBuiltin="1"/>
    <cellStyle name="Normal 2" xfId="4" xr:uid="{7BD4ED9A-E9CC-4B7A-9368-386211DA28B1}"/>
    <cellStyle name="Percent" xfId="2" builtinId="5"/>
  </cellStyles>
  <dxfs count="161">
    <dxf>
      <font>
        <b val="0"/>
        <i val="0"/>
        <strike val="0"/>
        <condense val="0"/>
        <extend val="0"/>
        <outline val="0"/>
        <shadow val="0"/>
        <u val="none"/>
        <vertAlign val="baseline"/>
        <sz val="11"/>
        <color auto="1"/>
        <name val="Calibri"/>
        <family val="2"/>
        <scheme val="minor"/>
      </font>
      <numFmt numFmtId="0" formatCode="General"/>
    </dxf>
    <dxf>
      <font>
        <color rgb="FFFF0000"/>
      </font>
    </dxf>
    <dxf>
      <font>
        <color rgb="FFFF0000"/>
      </font>
    </dxf>
    <dxf>
      <font>
        <color rgb="FFFF0000"/>
      </font>
    </dxf>
    <dxf>
      <font>
        <color theme="7"/>
      </font>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0" formatCode="General"/>
    </dxf>
    <dxf>
      <font>
        <strike val="0"/>
        <outline val="0"/>
        <shadow val="0"/>
        <u val="none"/>
        <vertAlign val="baseline"/>
        <sz val="11"/>
        <color auto="1"/>
        <name val="Calibri"/>
        <family val="2"/>
        <scheme val="minor"/>
      </font>
      <numFmt numFmtId="0" formatCode="General"/>
    </dxf>
    <dxf>
      <font>
        <strike val="0"/>
        <outline val="0"/>
        <shadow val="0"/>
        <u val="none"/>
        <vertAlign val="baseline"/>
        <sz val="11"/>
        <color rgb="FF0000FF"/>
        <name val="Calibri"/>
        <family val="2"/>
        <scheme val="minor"/>
      </font>
    </dxf>
    <dxf>
      <font>
        <strike val="0"/>
        <outline val="0"/>
        <shadow val="0"/>
        <u val="none"/>
        <vertAlign val="baseline"/>
        <sz val="11"/>
        <color rgb="FF0000FF"/>
        <name val="Calibri"/>
        <family val="2"/>
        <scheme val="minor"/>
      </font>
    </dxf>
    <dxf>
      <font>
        <strike val="0"/>
        <outline val="0"/>
        <shadow val="0"/>
        <u val="none"/>
        <vertAlign val="baseline"/>
        <sz val="11"/>
        <color rgb="FF0000FF"/>
        <name val="Calibri"/>
        <family val="2"/>
        <scheme val="minor"/>
      </font>
    </dxf>
    <dxf>
      <font>
        <strike val="0"/>
        <outline val="0"/>
        <shadow val="0"/>
        <u val="none"/>
        <vertAlign val="baseline"/>
        <sz val="11"/>
        <color rgb="FF0000FF"/>
        <name val="Calibri"/>
        <family val="2"/>
        <scheme val="minor"/>
      </font>
    </dxf>
    <dxf>
      <font>
        <b val="0"/>
        <i val="0"/>
        <strike val="0"/>
        <condense val="0"/>
        <extend val="0"/>
        <outline val="0"/>
        <shadow val="0"/>
        <u val="none"/>
        <vertAlign val="baseline"/>
        <sz val="11"/>
        <color rgb="FF0000FF"/>
        <name val="Calibri Light"/>
        <family val="2"/>
        <scheme val="major"/>
      </font>
      <numFmt numFmtId="13" formatCode="0%"/>
      <alignment horizontal="general" vertical="top" textRotation="0" wrapText="0" indent="0" justifyLastLine="0" shrinkToFit="0" readingOrder="0"/>
    </dxf>
    <dxf>
      <font>
        <strike val="0"/>
        <outline val="0"/>
        <shadow val="0"/>
        <u val="none"/>
        <vertAlign val="baseline"/>
        <sz val="11"/>
        <color rgb="FF0000FF"/>
        <name val="Calibri Light"/>
        <family val="2"/>
        <scheme val="major"/>
      </font>
      <numFmt numFmtId="13" formatCode="0%"/>
      <alignment horizontal="general" vertical="top" textRotation="0" wrapText="0" indent="0" justifyLastLine="0" shrinkToFit="0" readingOrder="0"/>
    </dxf>
    <dxf>
      <font>
        <strike val="0"/>
        <outline val="0"/>
        <shadow val="0"/>
        <u val="none"/>
        <vertAlign val="baseline"/>
        <sz val="11"/>
        <color rgb="FF0000FF"/>
        <name val="Calibri Light"/>
        <family val="2"/>
        <scheme val="major"/>
      </font>
      <numFmt numFmtId="13" formatCode="0%"/>
      <alignment horizontal="general" vertical="top" textRotation="0" wrapText="0" indent="0" justifyLastLine="0" shrinkToFit="0" readingOrder="0"/>
    </dxf>
    <dxf>
      <font>
        <strike val="0"/>
        <outline val="0"/>
        <shadow val="0"/>
        <u val="none"/>
        <vertAlign val="baseline"/>
        <sz val="11"/>
        <color rgb="FF0000FF"/>
        <name val="Calibri Light"/>
        <family val="2"/>
        <scheme val="major"/>
      </font>
      <alignment horizontal="center" vertical="top" textRotation="0" wrapText="0" indent="0" justifyLastLine="0" shrinkToFit="0" readingOrder="0"/>
    </dxf>
    <dxf>
      <font>
        <strike val="0"/>
        <outline val="0"/>
        <shadow val="0"/>
        <u val="none"/>
        <vertAlign val="baseline"/>
        <sz val="11"/>
        <name val="Calibri Light"/>
        <family val="2"/>
        <scheme val="major"/>
      </font>
      <alignment horizontal="center" vertical="top" textRotation="0" wrapText="0" indent="0" justifyLastLine="0" shrinkToFit="0" readingOrder="0"/>
    </dxf>
    <dxf>
      <font>
        <strike val="0"/>
        <outline val="0"/>
        <shadow val="0"/>
        <u val="none"/>
        <vertAlign val="baseline"/>
        <sz val="11"/>
        <color rgb="FF0000FF"/>
        <name val="Calibri Light"/>
        <family val="2"/>
        <scheme val="major"/>
      </font>
      <alignment horizontal="center" vertical="top" textRotation="0" wrapText="0" indent="0" justifyLastLine="0" shrinkToFit="0" readingOrder="0"/>
    </dxf>
    <dxf>
      <font>
        <strike val="0"/>
        <outline val="0"/>
        <shadow val="0"/>
        <u val="none"/>
        <vertAlign val="baseline"/>
        <sz val="11"/>
        <color rgb="FF0000FF"/>
        <name val="Calibri Light"/>
        <family val="2"/>
        <scheme val="major"/>
      </font>
      <alignment horizontal="center" vertical="top" textRotation="0" wrapText="0" indent="0" justifyLastLine="0" shrinkToFit="0" readingOrder="0"/>
    </dxf>
    <dxf>
      <font>
        <strike val="0"/>
        <outline val="0"/>
        <shadow val="0"/>
        <u val="none"/>
        <vertAlign val="baseline"/>
        <sz val="11"/>
        <color rgb="FF0000FF"/>
        <name val="Calibri Light"/>
        <family val="2"/>
        <scheme val="major"/>
      </font>
      <alignment horizontal="center" vertical="top" textRotation="0" wrapText="0" indent="0" justifyLastLine="0" shrinkToFit="0" readingOrder="0"/>
    </dxf>
    <dxf>
      <font>
        <strike val="0"/>
        <outline val="0"/>
        <shadow val="0"/>
        <u val="none"/>
        <vertAlign val="baseline"/>
        <sz val="11"/>
        <color rgb="FF0000FF"/>
        <name val="Calibri Light"/>
        <family val="2"/>
        <scheme val="major"/>
      </font>
      <alignment vertical="top" textRotation="0" indent="0" justifyLastLine="0" shrinkToFit="0" readingOrder="0"/>
    </dxf>
    <dxf>
      <font>
        <strike val="0"/>
        <outline val="0"/>
        <shadow val="0"/>
        <u val="none"/>
        <vertAlign val="baseline"/>
        <sz val="11"/>
        <color rgb="FF0000FF"/>
        <name val="Calibri Light"/>
        <family val="2"/>
        <scheme val="major"/>
      </font>
      <numFmt numFmtId="13" formatCode="0%"/>
      <alignment horizontal="general" vertical="top" textRotation="0" wrapText="0" indent="0" justifyLastLine="0" shrinkToFit="0" readingOrder="0"/>
    </dxf>
    <dxf>
      <font>
        <strike val="0"/>
        <outline val="0"/>
        <shadow val="0"/>
        <u val="none"/>
        <vertAlign val="baseline"/>
        <sz val="11"/>
        <color rgb="FF0000FF"/>
        <name val="Calibri Light"/>
        <family val="2"/>
        <scheme val="major"/>
      </font>
      <alignment horizontal="center" vertical="top" textRotation="0" wrapText="0" indent="0" justifyLastLine="0" shrinkToFit="0" readingOrder="0"/>
    </dxf>
    <dxf>
      <font>
        <strike val="0"/>
        <outline val="0"/>
        <shadow val="0"/>
        <u val="none"/>
        <vertAlign val="baseline"/>
        <sz val="11"/>
        <name val="Calibri Light"/>
        <family val="2"/>
        <scheme val="major"/>
      </font>
      <alignment horizontal="center" vertical="top" textRotation="0" wrapText="0" indent="0" justifyLastLine="0" shrinkToFit="0" readingOrder="0"/>
    </dxf>
    <dxf>
      <font>
        <strike val="0"/>
        <outline val="0"/>
        <shadow val="0"/>
        <u val="none"/>
        <vertAlign val="baseline"/>
        <sz val="11"/>
        <color rgb="FF0000FF"/>
        <name val="Calibri Light"/>
        <family val="2"/>
        <scheme val="major"/>
      </font>
      <numFmt numFmtId="13" formatCode="0%"/>
      <alignment horizontal="center" vertical="top" textRotation="0" wrapText="0" indent="0" justifyLastLine="0" shrinkToFit="0" readingOrder="0"/>
    </dxf>
    <dxf>
      <font>
        <strike val="0"/>
        <outline val="0"/>
        <shadow val="0"/>
        <u val="none"/>
        <vertAlign val="baseline"/>
        <sz val="11"/>
        <color rgb="FF0000FF"/>
        <name val="Calibri Light"/>
        <family val="2"/>
        <scheme val="major"/>
      </font>
      <numFmt numFmtId="13" formatCode="0%"/>
      <alignment horizontal="center" vertical="top" textRotation="0" wrapText="0" indent="0" justifyLastLine="0" shrinkToFit="0" readingOrder="0"/>
    </dxf>
    <dxf>
      <font>
        <strike val="0"/>
        <outline val="0"/>
        <shadow val="0"/>
        <u val="none"/>
        <vertAlign val="baseline"/>
        <sz val="11"/>
        <color rgb="FF0000FF"/>
        <name val="Calibri Light"/>
        <family val="2"/>
        <scheme val="major"/>
      </font>
      <numFmt numFmtId="13" formatCode="0%"/>
      <alignment horizontal="center" vertical="top" textRotation="0" wrapText="0" indent="0" justifyLastLine="0" shrinkToFit="0" readingOrder="0"/>
    </dxf>
    <dxf>
      <font>
        <strike val="0"/>
        <outline val="0"/>
        <shadow val="0"/>
        <u val="none"/>
        <vertAlign val="baseline"/>
        <sz val="11"/>
        <color rgb="FF0000FF"/>
        <name val="Calibri Light"/>
        <family val="2"/>
        <scheme val="major"/>
      </font>
      <alignment vertical="top" textRotation="0" indent="0" justifyLastLine="0" shrinkToFit="0" readingOrder="0"/>
    </dxf>
    <dxf>
      <font>
        <strike val="0"/>
        <outline val="0"/>
        <shadow val="0"/>
        <u val="none"/>
        <vertAlign val="baseline"/>
        <sz val="11"/>
        <color rgb="FF0000FF"/>
        <name val="Calibri Light"/>
        <family val="2"/>
        <scheme val="major"/>
      </font>
      <numFmt numFmtId="13" formatCode="0%"/>
      <alignment horizontal="general" vertical="top" textRotation="0" wrapText="0" indent="0" justifyLastLine="0" shrinkToFit="0" readingOrder="0"/>
    </dxf>
    <dxf>
      <font>
        <strike val="0"/>
        <outline val="0"/>
        <shadow val="0"/>
        <u val="none"/>
        <vertAlign val="baseline"/>
        <sz val="11"/>
        <color rgb="FF0000FF"/>
        <name val="Calibri Light"/>
        <family val="2"/>
        <scheme val="major"/>
      </font>
      <numFmt numFmtId="13" formatCode="0%"/>
      <fill>
        <patternFill patternType="solid">
          <fgColor indexed="64"/>
          <bgColor theme="0" tint="-0.14999847407452621"/>
        </patternFill>
      </fill>
      <alignment horizontal="center" vertical="top" textRotation="0" wrapText="0" indent="0" justifyLastLine="0" shrinkToFit="0" readingOrder="0"/>
      <border diagonalUp="0" diagonalDown="0">
        <left style="thin">
          <color theme="0"/>
        </left>
        <right style="thin">
          <color theme="0" tint="-0.14999847407452621"/>
        </right>
        <top style="thin">
          <color theme="0"/>
        </top>
        <bottom style="thin">
          <color theme="0"/>
        </bottom>
        <vertical/>
        <horizontal/>
      </border>
    </dxf>
    <dxf>
      <font>
        <strike val="0"/>
        <outline val="0"/>
        <shadow val="0"/>
        <u val="none"/>
        <vertAlign val="baseline"/>
        <sz val="11"/>
        <color auto="1"/>
        <name val="Calibri Light"/>
        <family val="2"/>
        <scheme val="major"/>
      </font>
      <numFmt numFmtId="13" formatCode="0%"/>
      <fill>
        <patternFill patternType="solid">
          <fgColor indexed="64"/>
          <bgColor theme="0" tint="-0.14999847407452621"/>
        </patternFill>
      </fill>
      <alignment horizontal="general" vertical="top"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strike val="0"/>
        <outline val="0"/>
        <shadow val="0"/>
        <u val="none"/>
        <vertAlign val="baseline"/>
        <sz val="11"/>
        <color auto="1"/>
        <name val="Calibri Light"/>
        <family val="2"/>
        <scheme val="major"/>
      </font>
      <numFmt numFmtId="13" formatCode="0%"/>
      <fill>
        <patternFill patternType="solid">
          <fgColor indexed="64"/>
          <bgColor theme="0" tint="-0.14999847407452621"/>
        </patternFill>
      </fill>
      <alignment horizontal="general" vertical="top" textRotation="0" wrapText="0" indent="0" justifyLastLine="0" shrinkToFit="0" readingOrder="0"/>
      <border diagonalUp="0" diagonalDown="0">
        <left style="thin">
          <color theme="0" tint="-0.14999847407452621"/>
        </left>
        <right style="thin">
          <color theme="0"/>
        </right>
        <top style="thin">
          <color theme="0"/>
        </top>
        <bottom style="thin">
          <color theme="0"/>
        </bottom>
        <vertical/>
        <horizontal/>
      </border>
    </dxf>
    <dxf>
      <font>
        <strike val="0"/>
        <outline val="0"/>
        <shadow val="0"/>
        <u val="none"/>
        <vertAlign val="baseline"/>
        <sz val="11"/>
        <color rgb="FF0000FF"/>
        <name val="Calibri Light"/>
        <family val="2"/>
        <scheme val="major"/>
      </font>
      <alignment horizontal="center" vertical="top" textRotation="0" wrapText="0" indent="0" justifyLastLine="0" shrinkToFit="0" readingOrder="0"/>
    </dxf>
    <dxf>
      <font>
        <b/>
        <i val="0"/>
        <strike val="0"/>
        <condense val="0"/>
        <extend val="0"/>
        <outline val="0"/>
        <shadow val="0"/>
        <u val="none"/>
        <vertAlign val="baseline"/>
        <sz val="11"/>
        <color theme="1"/>
        <name val="Calibri Light"/>
        <family val="2"/>
        <scheme val="major"/>
      </font>
      <alignment horizontal="center" vertical="top" textRotation="0" wrapText="0" indent="0" justifyLastLine="0" shrinkToFit="0" readingOrder="0"/>
    </dxf>
    <dxf>
      <font>
        <strike val="0"/>
        <outline val="0"/>
        <shadow val="0"/>
        <u val="none"/>
        <vertAlign val="baseline"/>
        <sz val="11"/>
        <color rgb="FF0000FF"/>
        <name val="Calibri Light"/>
        <family val="2"/>
        <scheme val="major"/>
      </font>
      <alignment horizontal="center" vertical="top" textRotation="0" wrapText="0" indent="0" justifyLastLine="0" shrinkToFit="0" readingOrder="0"/>
    </dxf>
    <dxf>
      <font>
        <strike val="0"/>
        <outline val="0"/>
        <shadow val="0"/>
        <u val="none"/>
        <vertAlign val="baseline"/>
        <sz val="11"/>
        <color rgb="FF0000FF"/>
        <name val="Calibri Light"/>
        <family val="2"/>
        <scheme val="major"/>
      </font>
      <alignment horizontal="center" vertical="top" textRotation="0" wrapText="0" indent="0" justifyLastLine="0" shrinkToFit="0" readingOrder="0"/>
    </dxf>
    <dxf>
      <font>
        <strike val="0"/>
        <outline val="0"/>
        <shadow val="0"/>
        <u val="none"/>
        <vertAlign val="baseline"/>
        <sz val="11"/>
        <color rgb="FF0000FF"/>
        <name val="Calibri Light"/>
        <family val="2"/>
        <scheme val="major"/>
      </font>
      <alignment horizontal="center" vertical="top" textRotation="0" wrapText="0" indent="0" justifyLastLine="0" shrinkToFit="0" readingOrder="0"/>
    </dxf>
    <dxf>
      <font>
        <strike val="0"/>
        <outline val="0"/>
        <shadow val="0"/>
        <u val="none"/>
        <vertAlign val="baseline"/>
        <sz val="11"/>
        <color rgb="FF0000FF"/>
        <name val="Calibri Light"/>
        <family val="2"/>
        <scheme val="major"/>
      </font>
      <alignment vertical="top" textRotation="0" indent="0" justifyLastLine="0" shrinkToFit="0" readingOrder="0"/>
    </dxf>
    <dxf>
      <font>
        <strike val="0"/>
        <outline val="0"/>
        <shadow val="0"/>
        <u val="none"/>
        <vertAlign val="baseline"/>
        <sz val="11"/>
        <color rgb="FF0000FF"/>
        <name val="Calibri Light"/>
        <family val="2"/>
        <scheme val="major"/>
      </font>
      <numFmt numFmtId="13" formatCode="0%"/>
      <alignment horizontal="general" vertical="top" textRotation="0" wrapText="0" indent="0" justifyLastLine="0" shrinkToFit="0" readingOrder="0"/>
    </dxf>
    <dxf>
      <font>
        <strike val="0"/>
        <outline val="0"/>
        <shadow val="0"/>
        <u val="none"/>
        <vertAlign val="baseline"/>
        <sz val="11"/>
        <color rgb="FF0000FF"/>
        <name val="Calibri Light"/>
        <family val="2"/>
        <scheme val="major"/>
      </font>
      <fill>
        <patternFill>
          <fgColor indexed="64"/>
          <bgColor theme="0" tint="-0.14999847407452621"/>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Calibri Light"/>
        <family val="2"/>
        <scheme val="major"/>
      </font>
      <numFmt numFmtId="0" formatCode="General"/>
      <fill>
        <patternFill>
          <fgColor indexed="64"/>
          <bgColor theme="0" tint="-0.1499984740745262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Light"/>
        <family val="2"/>
        <scheme val="major"/>
      </font>
      <numFmt numFmtId="0" formatCode="General"/>
      <fill>
        <patternFill>
          <fgColor indexed="64"/>
          <bgColor theme="0" tint="-0.14999847407452621"/>
        </patternFill>
      </fill>
      <alignment horizontal="general" vertical="top" textRotation="0" wrapText="0" indent="0" justifyLastLine="0" shrinkToFit="0" readingOrder="0"/>
    </dxf>
    <dxf>
      <font>
        <strike val="0"/>
        <outline val="0"/>
        <shadow val="0"/>
        <u val="none"/>
        <vertAlign val="baseline"/>
        <sz val="11"/>
        <color rgb="FF0000FF"/>
        <name val="Calibri Light"/>
        <family val="2"/>
        <scheme val="major"/>
      </font>
      <alignment horizontal="center" vertical="top" textRotation="0" wrapText="0" indent="0" justifyLastLine="0" shrinkToFit="0" readingOrder="0"/>
    </dxf>
    <dxf>
      <font>
        <strike val="0"/>
        <outline val="0"/>
        <shadow val="0"/>
        <u val="none"/>
        <vertAlign val="baseline"/>
        <sz val="11"/>
        <name val="Calibri Light"/>
        <family val="2"/>
        <scheme val="major"/>
      </font>
      <alignment horizontal="center" vertical="top" textRotation="0" wrapText="0" indent="0" justifyLastLine="0" shrinkToFit="0" readingOrder="0"/>
    </dxf>
    <dxf>
      <font>
        <strike val="0"/>
        <outline val="0"/>
        <shadow val="0"/>
        <u val="none"/>
        <vertAlign val="baseline"/>
        <sz val="11"/>
        <color rgb="FF0000FF"/>
        <name val="Calibri Light"/>
        <family val="2"/>
        <scheme val="major"/>
      </font>
      <numFmt numFmtId="13" formatCode="0%"/>
      <alignment horizontal="center" vertical="top" textRotation="0" wrapText="0" indent="0" justifyLastLine="0" shrinkToFit="0" readingOrder="0"/>
    </dxf>
    <dxf>
      <font>
        <strike val="0"/>
        <outline val="0"/>
        <shadow val="0"/>
        <u val="none"/>
        <vertAlign val="baseline"/>
        <sz val="11"/>
        <color rgb="FF0000FF"/>
        <name val="Calibri Light"/>
        <family val="2"/>
        <scheme val="major"/>
      </font>
      <numFmt numFmtId="13" formatCode="0%"/>
      <alignment horizontal="center" vertical="top" textRotation="0" wrapText="0" indent="0" justifyLastLine="0" shrinkToFit="0" readingOrder="0"/>
    </dxf>
    <dxf>
      <font>
        <strike val="0"/>
        <outline val="0"/>
        <shadow val="0"/>
        <u val="none"/>
        <vertAlign val="baseline"/>
        <sz val="11"/>
        <color rgb="FF0000FF"/>
        <name val="Calibri Light"/>
        <family val="2"/>
        <scheme val="major"/>
      </font>
      <numFmt numFmtId="13" formatCode="0%"/>
      <alignment horizontal="center" vertical="top" textRotation="0" wrapText="0" indent="0" justifyLastLine="0" shrinkToFit="0" readingOrder="0"/>
    </dxf>
    <dxf>
      <font>
        <strike val="0"/>
        <outline val="0"/>
        <shadow val="0"/>
        <u val="none"/>
        <vertAlign val="baseline"/>
        <sz val="11"/>
        <color rgb="FF0000FF"/>
        <name val="Calibri Light"/>
        <family val="2"/>
        <scheme val="major"/>
      </font>
      <alignment vertical="top" textRotation="0" indent="0" justifyLastLine="0" shrinkToFit="0" readingOrder="0"/>
    </dxf>
    <dxf>
      <font>
        <strike val="0"/>
        <outline val="0"/>
        <shadow val="0"/>
        <u val="none"/>
        <vertAlign val="baseline"/>
        <sz val="11"/>
        <color rgb="FF0000FF"/>
        <name val="Calibri Light"/>
        <family val="2"/>
        <scheme val="major"/>
      </font>
      <numFmt numFmtId="13" formatCode="0%"/>
      <alignment horizontal="general" vertical="top" textRotation="0" wrapText="0" indent="0" justifyLastLine="0" shrinkToFit="0" readingOrder="0"/>
    </dxf>
    <dxf>
      <font>
        <strike val="0"/>
        <outline val="0"/>
        <shadow val="0"/>
        <u val="none"/>
        <vertAlign val="baseline"/>
        <sz val="11"/>
        <color rgb="FF0000FF"/>
        <name val="Calibri Light"/>
        <family val="2"/>
        <scheme val="major"/>
      </font>
      <numFmt numFmtId="13" formatCode="0%"/>
      <alignment horizontal="center" vertical="top" textRotation="0" wrapText="0" indent="0" justifyLastLine="0" shrinkToFit="0" readingOrder="0"/>
    </dxf>
    <dxf>
      <font>
        <b val="0"/>
        <i val="0"/>
        <strike val="0"/>
        <condense val="0"/>
        <extend val="0"/>
        <outline val="0"/>
        <shadow val="0"/>
        <u val="none"/>
        <vertAlign val="baseline"/>
        <sz val="11"/>
        <color auto="1"/>
        <name val="Calibri Light"/>
        <family val="2"/>
        <scheme val="major"/>
      </font>
      <numFmt numFmtId="0" formatCode="General"/>
      <alignment horizontal="general" vertical="top" textRotation="0" wrapText="0" indent="0" justifyLastLine="0" shrinkToFit="0" readingOrder="0"/>
    </dxf>
    <dxf>
      <font>
        <b val="0"/>
        <i val="0"/>
        <strike val="0"/>
        <condense val="0"/>
        <extend val="0"/>
        <outline val="0"/>
        <shadow val="0"/>
        <u val="none"/>
        <vertAlign val="baseline"/>
        <sz val="11"/>
        <color auto="1"/>
        <name val="Calibri Light"/>
        <family val="2"/>
        <scheme val="major"/>
      </font>
      <numFmt numFmtId="0" formatCode="General"/>
      <alignment horizontal="general" vertical="top" textRotation="0" wrapText="0" indent="0" justifyLastLine="0" shrinkToFit="0" readingOrder="0"/>
    </dxf>
    <dxf>
      <font>
        <strike val="0"/>
        <outline val="0"/>
        <shadow val="0"/>
        <u val="none"/>
        <vertAlign val="baseline"/>
        <sz val="11"/>
        <color rgb="FF0000FF"/>
        <name val="Calibri Light"/>
        <family val="2"/>
        <scheme val="major"/>
      </font>
      <alignment horizontal="center" vertical="top" textRotation="0" wrapText="0" indent="0" justifyLastLine="0" shrinkToFit="0" readingOrder="0"/>
    </dxf>
    <dxf>
      <font>
        <b/>
        <i val="0"/>
        <strike val="0"/>
        <condense val="0"/>
        <extend val="0"/>
        <outline val="0"/>
        <shadow val="0"/>
        <u val="none"/>
        <vertAlign val="baseline"/>
        <sz val="11"/>
        <color theme="1"/>
        <name val="Calibri Light"/>
        <family val="2"/>
        <scheme val="major"/>
      </font>
      <alignment horizontal="center" vertical="top" textRotation="0" wrapText="0" indent="0" justifyLastLine="0" shrinkToFit="0" readingOrder="0"/>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fill>
        <patternFill patternType="none">
          <fgColor indexed="64"/>
          <bgColor auto="1"/>
        </patternFill>
      </fill>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fill>
        <patternFill patternType="none">
          <fgColor indexed="64"/>
          <bgColor auto="1"/>
        </patternFill>
      </fill>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fill>
        <patternFill patternType="none">
          <fgColor indexed="64"/>
          <bgColor auto="1"/>
        </patternFill>
      </fill>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fill>
        <patternFill patternType="solid">
          <fgColor indexed="64"/>
          <bgColor rgb="FFFFFF00"/>
        </patternFill>
      </fill>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fill>
        <patternFill patternType="solid">
          <fgColor indexed="64"/>
          <bgColor theme="4" tint="0.79998168889431442"/>
        </patternFill>
      </fill>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fill>
        <patternFill patternType="solid">
          <fgColor indexed="64"/>
          <bgColor theme="4" tint="0.79998168889431442"/>
        </patternFill>
      </fill>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fill>
        <patternFill patternType="solid">
          <fgColor indexed="64"/>
          <bgColor theme="4" tint="0.79998168889431442"/>
        </patternFill>
      </fill>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none"/>
      </font>
      <numFmt numFmtId="164" formatCode="_ [$€-413]* #,##0_ ;_ [$€-413]* \-#,##0_ ;_ [$€-413]* &quot; - &quot;_ ;_ @_ "/>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rgb="FF0000FF"/>
        <name val="Calibri"/>
        <family val="2"/>
        <scheme val="minor"/>
      </font>
    </dxf>
    <dxf>
      <font>
        <b val="0"/>
        <i val="0"/>
        <strike val="0"/>
        <condense val="0"/>
        <extend val="0"/>
        <outline val="0"/>
        <shadow val="0"/>
        <u val="none"/>
        <vertAlign val="baseline"/>
        <sz val="11"/>
        <color auto="1"/>
        <name val="Calibri"/>
        <family val="2"/>
        <scheme val="minor"/>
      </font>
    </dxf>
    <dxf>
      <font>
        <b val="0"/>
        <i val="0"/>
        <strike val="0"/>
        <condense val="0"/>
        <extend val="0"/>
        <outline val="0"/>
        <shadow val="0"/>
        <u val="none"/>
        <vertAlign val="baseline"/>
        <sz val="11"/>
        <color rgb="FF0000FF"/>
        <name val="Calibri"/>
        <family val="2"/>
        <scheme val="minor"/>
      </font>
      <numFmt numFmtId="0" formatCode="General"/>
    </dxf>
    <dxf>
      <font>
        <strike val="0"/>
        <outline val="0"/>
        <shadow val="0"/>
        <u val="none"/>
        <vertAlign val="baseline"/>
        <sz val="11"/>
        <color auto="1"/>
        <name val="Calibri"/>
        <family val="2"/>
      </font>
    </dxf>
    <dxf>
      <font>
        <b val="0"/>
        <i val="0"/>
        <strike val="0"/>
        <condense val="0"/>
        <extend val="0"/>
        <outline val="0"/>
        <shadow val="0"/>
        <u val="none"/>
        <vertAlign val="baseline"/>
        <sz val="11"/>
        <color rgb="FF0000FF"/>
        <name val="Calibri"/>
        <family val="2"/>
        <scheme val="none"/>
      </font>
    </dxf>
    <dxf>
      <font>
        <b/>
        <i val="0"/>
        <strike val="0"/>
        <condense val="0"/>
        <extend val="0"/>
        <outline val="0"/>
        <shadow val="0"/>
        <u val="none"/>
        <vertAlign val="baseline"/>
        <sz val="11"/>
        <color rgb="FF0000FF"/>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164" formatCode="_ [$€-413]* #,##0_ ;_ [$€-413]* \-#,##0_ ;_ [$€-413]* &quot; - &quot;_ ;_ @_ "/>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border diagonalUp="0" diagonalDown="0">
        <left/>
        <right style="medium">
          <color indexed="64"/>
        </right>
        <top/>
        <bottom/>
        <vertical/>
        <horizontal/>
      </border>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border diagonalUp="0" diagonalDown="0" outline="0">
        <left style="thin">
          <color indexed="64"/>
        </left>
        <right/>
        <top/>
        <bottom/>
      </border>
    </dxf>
    <dxf>
      <font>
        <b val="0"/>
        <i val="0"/>
        <strike val="0"/>
        <condense val="0"/>
        <extend val="0"/>
        <outline val="0"/>
        <shadow val="0"/>
        <u val="none"/>
        <vertAlign val="baseline"/>
        <sz val="11"/>
        <color auto="1"/>
        <name val="Calibri"/>
        <family val="2"/>
        <scheme val="minor"/>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auto="1"/>
        <name val="Calibri"/>
        <family val="2"/>
        <scheme val="minor"/>
      </font>
      <numFmt numFmtId="0" formatCode="General"/>
    </dxf>
    <dxf>
      <font>
        <b val="0"/>
        <i val="0"/>
        <strike val="0"/>
        <condense val="0"/>
        <extend val="0"/>
        <outline val="0"/>
        <shadow val="0"/>
        <u val="none"/>
        <vertAlign val="baseline"/>
        <sz val="11"/>
        <color rgb="FF0000FF"/>
        <name val="Calibri"/>
        <family val="2"/>
        <scheme val="minor"/>
      </font>
    </dxf>
    <dxf>
      <font>
        <b val="0"/>
        <i val="0"/>
        <strike val="0"/>
        <condense val="0"/>
        <extend val="0"/>
        <outline val="0"/>
        <shadow val="0"/>
        <u val="none"/>
        <vertAlign val="baseline"/>
        <sz val="11"/>
        <color rgb="FF0000FF"/>
        <name val="Calibri"/>
        <family val="2"/>
        <scheme val="minor"/>
      </font>
    </dxf>
    <dxf>
      <font>
        <b val="0"/>
        <i val="0"/>
        <strike val="0"/>
        <condense val="0"/>
        <extend val="0"/>
        <outline val="0"/>
        <shadow val="0"/>
        <u val="none"/>
        <vertAlign val="baseline"/>
        <sz val="11"/>
        <color rgb="FF0000FF"/>
        <name val="Calibri"/>
        <family val="2"/>
        <scheme val="minor"/>
      </font>
    </dxf>
    <dxf>
      <font>
        <b val="0"/>
        <i val="0"/>
        <strike val="0"/>
        <condense val="0"/>
        <extend val="0"/>
        <outline val="0"/>
        <shadow val="0"/>
        <u val="none"/>
        <vertAlign val="baseline"/>
        <sz val="11"/>
        <color auto="1"/>
        <name val="Calibri"/>
        <family val="2"/>
        <scheme val="minor"/>
      </font>
    </dxf>
    <dxf>
      <font>
        <b/>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dxf>
  </dxfs>
  <tableStyles count="0" defaultTableStyle="TableStyleMedium2" defaultPivotStyle="PivotStyleLight16"/>
  <colors>
    <mruColors>
      <color rgb="FF0000FF"/>
      <color rgb="FFEBEBEB"/>
      <color rgb="FFCCFF33"/>
      <color rgb="FFCFCFFF"/>
      <color rgb="FFE1E1E1"/>
      <color rgb="FFE6E6E6"/>
      <color rgb="FFFFFAEB"/>
      <color rgb="FFE4FFFE"/>
      <color rgb="FFFFF3EB"/>
      <color rgb="FFFFF1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s://hollandhightech.nl/" TargetMode="External"/><Relationship Id="rId1" Type="http://schemas.openxmlformats.org/officeDocument/2006/relationships/hyperlink" Target="mailto:toeslag@hollandhightech.nl?subject=[TKI%20HTSM]%20Betreft:%20Detailbegroting" TargetMode="External"/><Relationship Id="rId5" Type="http://schemas.openxmlformats.org/officeDocument/2006/relationships/hyperlink" Target="https://hollandhightech.nl/hoe-we-helpen/publiek-private-samenwerkingen-pps/pps-t-m2023" TargetMode="External"/><Relationship Id="rId4" Type="http://schemas.openxmlformats.org/officeDocument/2006/relationships/hyperlink" Target="https://hollandhightech.nl/hoe-we-helpen/publiek-private-samenwerkingen-pps/ppsi-vanaf-2024"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oneCellAnchor>
    <xdr:from>
      <xdr:col>0</xdr:col>
      <xdr:colOff>361949</xdr:colOff>
      <xdr:row>1</xdr:row>
      <xdr:rowOff>19050</xdr:rowOff>
    </xdr:from>
    <xdr:ext cx="6600825" cy="8287782"/>
    <xdr:sp macro="" textlink="">
      <xdr:nvSpPr>
        <xdr:cNvPr id="2" name="Tekstvak 1">
          <a:extLst>
            <a:ext uri="{FF2B5EF4-FFF2-40B4-BE49-F238E27FC236}">
              <a16:creationId xmlns:a16="http://schemas.microsoft.com/office/drawing/2014/main" id="{4B1F4576-8811-4F01-B69B-1DFA5C8FE523}"/>
            </a:ext>
          </a:extLst>
        </xdr:cNvPr>
        <xdr:cNvSpPr txBox="1"/>
      </xdr:nvSpPr>
      <xdr:spPr>
        <a:xfrm>
          <a:off x="361949" y="1619250"/>
          <a:ext cx="6600825" cy="8287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l-NL" sz="1800" b="1">
              <a:solidFill>
                <a:srgbClr val="007BC7"/>
              </a:solidFill>
              <a:effectLst/>
              <a:latin typeface="RijksoverheidSansHeadingTT" panose="020B0503040202060203" pitchFamily="34" charset="0"/>
              <a:ea typeface="+mn-ea"/>
              <a:cs typeface="+mn-cs"/>
            </a:rPr>
            <a:t>Format begroting</a:t>
          </a:r>
          <a:endParaRPr lang="nl-NL" sz="1800">
            <a:solidFill>
              <a:srgbClr val="007BC7"/>
            </a:solidFill>
            <a:effectLst/>
            <a:latin typeface="RijksoverheidSansHeadingTT" panose="020B0503040202060203" pitchFamily="34" charset="0"/>
          </a:endParaRPr>
        </a:p>
        <a:p>
          <a:r>
            <a:rPr lang="nl-NL" sz="1100">
              <a:solidFill>
                <a:schemeClr val="tx1"/>
              </a:solidFill>
              <a:effectLst/>
              <a:latin typeface="+mn-lt"/>
              <a:ea typeface="+mn-ea"/>
              <a:cs typeface="+mn-cs"/>
            </a:rPr>
            <a:t> </a:t>
          </a:r>
          <a:endParaRPr lang="nl-NL">
            <a:effectLst/>
          </a:endParaRPr>
        </a:p>
        <a:p>
          <a:r>
            <a:rPr lang="nl-NL" sz="1100">
              <a:solidFill>
                <a:schemeClr val="tx1"/>
              </a:solidFill>
              <a:effectLst/>
              <a:latin typeface="+mn-lt"/>
              <a:ea typeface="+mn-ea"/>
              <a:cs typeface="+mn-cs"/>
            </a:rPr>
            <a:t>De elektronische versie van dit document bevat formules waarmee automatisch de totalen per </a:t>
          </a:r>
          <a:endParaRPr lang="nl-NL">
            <a:effectLst/>
          </a:endParaRPr>
        </a:p>
        <a:p>
          <a:r>
            <a:rPr lang="nl-NL" sz="1100">
              <a:solidFill>
                <a:schemeClr val="tx1"/>
              </a:solidFill>
              <a:effectLst/>
              <a:latin typeface="+mn-lt"/>
              <a:ea typeface="+mn-ea"/>
              <a:cs typeface="+mn-cs"/>
            </a:rPr>
            <a:t>deelnemer weergegeven worden en waarmee de totale projectbegroting en het subsidiebedrag </a:t>
          </a:r>
          <a:endParaRPr lang="nl-NL">
            <a:effectLst/>
          </a:endParaRPr>
        </a:p>
        <a:p>
          <a:r>
            <a:rPr lang="nl-NL" sz="1100">
              <a:solidFill>
                <a:schemeClr val="tx1"/>
              </a:solidFill>
              <a:effectLst/>
              <a:latin typeface="+mn-lt"/>
              <a:ea typeface="+mn-ea"/>
              <a:cs typeface="+mn-cs"/>
            </a:rPr>
            <a:t>wordt berekend. </a:t>
          </a:r>
          <a:endParaRPr lang="nl-NL">
            <a:effectLst/>
          </a:endParaRPr>
        </a:p>
        <a:p>
          <a:r>
            <a:rPr lang="nl-NL" sz="1100" b="1" u="sng" baseline="0">
              <a:solidFill>
                <a:schemeClr val="tx1"/>
              </a:solidFill>
              <a:effectLst/>
              <a:latin typeface="+mn-lt"/>
              <a:ea typeface="+mn-ea"/>
              <a:cs typeface="+mn-cs"/>
            </a:rPr>
            <a:t> </a:t>
          </a:r>
        </a:p>
        <a:p>
          <a:r>
            <a:rPr lang="nl-NL" sz="1100" b="1" u="sng" baseline="0">
              <a:solidFill>
                <a:schemeClr val="tx1"/>
              </a:solidFill>
              <a:effectLst/>
              <a:latin typeface="+mn-lt"/>
              <a:ea typeface="+mn-ea"/>
              <a:cs typeface="+mn-cs"/>
            </a:rPr>
            <a:t>Invulwijzer</a:t>
          </a:r>
        </a:p>
        <a:p>
          <a:r>
            <a:rPr lang="nl-NL" sz="1100" b="0" u="none" baseline="0">
              <a:solidFill>
                <a:schemeClr val="tx1"/>
              </a:solidFill>
              <a:effectLst/>
              <a:latin typeface="+mn-lt"/>
              <a:ea typeface="+mn-ea"/>
              <a:cs typeface="+mn-cs"/>
            </a:rPr>
            <a:t>Voor het opstellen van de begroting voor de PPS- i projecten moet u de volgende stappen doorlopen:</a:t>
          </a:r>
        </a:p>
        <a:p>
          <a:endParaRPr lang="nl-NL" sz="1100" b="0" u="none" baseline="0">
            <a:solidFill>
              <a:schemeClr val="tx1"/>
            </a:solidFill>
            <a:effectLst/>
            <a:latin typeface="+mn-lt"/>
            <a:ea typeface="+mn-ea"/>
            <a:cs typeface="+mn-cs"/>
          </a:endParaRPr>
        </a:p>
        <a:p>
          <a:r>
            <a:rPr lang="nl-NL" sz="1100" b="0" u="none" baseline="0">
              <a:solidFill>
                <a:schemeClr val="tx1"/>
              </a:solidFill>
              <a:effectLst/>
              <a:latin typeface="+mn-lt"/>
              <a:ea typeface="+mn-ea"/>
              <a:cs typeface="+mn-cs"/>
            </a:rPr>
            <a:t>1</a:t>
          </a:r>
          <a:r>
            <a:rPr lang="nl-NL" sz="1100" b="1" u="none" baseline="0">
              <a:solidFill>
                <a:schemeClr val="tx1"/>
              </a:solidFill>
              <a:effectLst/>
              <a:latin typeface="+mn-lt"/>
              <a:ea typeface="+mn-ea"/>
              <a:cs typeface="+mn-cs"/>
            </a:rPr>
            <a:t>) Basisgegevens aanvraag</a:t>
          </a:r>
        </a:p>
        <a:p>
          <a:r>
            <a:rPr lang="nl-NL" sz="1100" b="0" u="none" baseline="0">
              <a:solidFill>
                <a:schemeClr val="tx1"/>
              </a:solidFill>
              <a:effectLst/>
              <a:latin typeface="+mn-lt"/>
              <a:ea typeface="+mn-ea"/>
              <a:cs typeface="+mn-cs"/>
            </a:rPr>
            <a:t>Voer de basisgegevens van het project in waaronder projecttitel, deelnemers project (aanvragers), type organisatie (Grootbedrijf, </a:t>
          </a:r>
          <a:r>
            <a:rPr lang="nl-NL" sz="1100">
              <a:solidFill>
                <a:schemeClr val="tx1"/>
              </a:solidFill>
              <a:effectLst/>
              <a:latin typeface="+mn-lt"/>
              <a:ea typeface="+mn-ea"/>
              <a:cs typeface="+mn-cs"/>
            </a:rPr>
            <a:t>middelgrote onderneming,</a:t>
          </a:r>
          <a:r>
            <a:rPr lang="nl-NL" sz="1100" baseline="0">
              <a:solidFill>
                <a:schemeClr val="tx1"/>
              </a:solidFill>
              <a:effectLst/>
              <a:latin typeface="+mn-lt"/>
              <a:ea typeface="+mn-ea"/>
              <a:cs typeface="+mn-cs"/>
            </a:rPr>
            <a:t> kleine onderneming</a:t>
          </a:r>
          <a:r>
            <a:rPr lang="nl-NL" sz="1100" b="0" u="none" baseline="0">
              <a:solidFill>
                <a:schemeClr val="tx1"/>
              </a:solidFill>
              <a:effectLst/>
              <a:latin typeface="+mn-lt"/>
              <a:ea typeface="+mn-ea"/>
              <a:cs typeface="+mn-cs"/>
            </a:rPr>
            <a:t> of Onderzoeksorganisatie).</a:t>
          </a:r>
        </a:p>
        <a:p>
          <a:endParaRPr lang="nl-NL" sz="1100" b="0" u="none" baseline="0">
            <a:solidFill>
              <a:schemeClr val="tx1"/>
            </a:solidFill>
            <a:effectLst/>
            <a:latin typeface="+mn-lt"/>
            <a:ea typeface="+mn-ea"/>
            <a:cs typeface="+mn-cs"/>
          </a:endParaRPr>
        </a:p>
        <a:p>
          <a:r>
            <a:rPr lang="nl-NL" sz="1100" b="0" u="none" baseline="0">
              <a:solidFill>
                <a:schemeClr val="tx1"/>
              </a:solidFill>
              <a:effectLst/>
              <a:latin typeface="+mn-lt"/>
              <a:ea typeface="+mn-ea"/>
              <a:cs typeface="+mn-cs"/>
            </a:rPr>
            <a:t>2) </a:t>
          </a:r>
          <a:r>
            <a:rPr lang="nl-NL" sz="1100" b="1" u="none" baseline="0">
              <a:solidFill>
                <a:schemeClr val="tx1"/>
              </a:solidFill>
              <a:effectLst/>
              <a:latin typeface="+mn-lt"/>
              <a:ea typeface="+mn-ea"/>
              <a:cs typeface="+mn-cs"/>
            </a:rPr>
            <a:t>Begroting per aanvrager</a:t>
          </a:r>
        </a:p>
        <a:p>
          <a:r>
            <a:rPr lang="nl-NL" sz="1100" b="0" u="none" baseline="0">
              <a:solidFill>
                <a:schemeClr val="tx1"/>
              </a:solidFill>
              <a:effectLst/>
              <a:latin typeface="+mn-lt"/>
              <a:ea typeface="+mn-ea"/>
              <a:cs typeface="+mn-cs"/>
            </a:rPr>
            <a:t>Voer de begroting per aanvrager in op de losse werkbladen. Alleen de </a:t>
          </a:r>
          <a:r>
            <a:rPr lang="nl-NL" sz="1100" b="0" u="sng" baseline="0">
              <a:solidFill>
                <a:schemeClr val="tx1"/>
              </a:solidFill>
              <a:effectLst/>
              <a:latin typeface="+mn-lt"/>
              <a:ea typeface="+mn-ea"/>
              <a:cs typeface="+mn-cs"/>
            </a:rPr>
            <a:t>geel</a:t>
          </a:r>
          <a:r>
            <a:rPr lang="nl-NL" sz="1100" b="0" u="none" baseline="0">
              <a:solidFill>
                <a:schemeClr val="tx1"/>
              </a:solidFill>
              <a:effectLst/>
              <a:latin typeface="+mn-lt"/>
              <a:ea typeface="+mn-ea"/>
              <a:cs typeface="+mn-cs"/>
            </a:rPr>
            <a:t> gearceerde velden kunt u invullen, de overige velden worden automatisch berekend. Voor meer informatie over de kosten zie "Toelichting kostenposten". Als u projectspecifieke kosten voor gebruik van apparatuur opvoert, dient u deze kosten en de afschrijvingsmethodiek nader te specificeren in het werkblad "Specificatie apparatuur".</a:t>
          </a:r>
        </a:p>
        <a:p>
          <a:endParaRPr lang="nl-NL" sz="1100" b="0" u="none" baseline="0">
            <a:solidFill>
              <a:schemeClr val="tx1"/>
            </a:solidFill>
            <a:effectLst/>
            <a:latin typeface="+mn-lt"/>
            <a:ea typeface="+mn-ea"/>
            <a:cs typeface="+mn-cs"/>
          </a:endParaRPr>
        </a:p>
        <a:p>
          <a:r>
            <a:rPr lang="nl-NL" sz="1100" b="0" u="none" baseline="0">
              <a:solidFill>
                <a:schemeClr val="tx1"/>
              </a:solidFill>
              <a:effectLst/>
              <a:latin typeface="+mn-lt"/>
              <a:ea typeface="+mn-ea"/>
              <a:cs typeface="+mn-cs"/>
            </a:rPr>
            <a:t>3</a:t>
          </a:r>
          <a:r>
            <a:rPr lang="nl-NL" sz="1100" b="1" u="none" baseline="0">
              <a:solidFill>
                <a:schemeClr val="tx1"/>
              </a:solidFill>
              <a:effectLst/>
              <a:latin typeface="+mn-lt"/>
              <a:ea typeface="+mn-ea"/>
              <a:cs typeface="+mn-cs"/>
            </a:rPr>
            <a:t>) Overzicht projectbegroting</a:t>
          </a:r>
        </a:p>
        <a:p>
          <a:r>
            <a:rPr lang="nl-NL" sz="1100" b="0" u="none" baseline="0">
              <a:solidFill>
                <a:schemeClr val="tx1"/>
              </a:solidFill>
              <a:effectLst/>
              <a:latin typeface="+mn-lt"/>
              <a:ea typeface="+mn-ea"/>
              <a:cs typeface="+mn-cs"/>
            </a:rPr>
            <a:t>In dit werkblad is een overzicht van alle aanvragers gegeven en de totale kosten en gevraagde subsidie. </a:t>
          </a:r>
        </a:p>
        <a:p>
          <a:endParaRPr lang="nl-NL" sz="1100" b="0" u="none" baseline="0">
            <a:solidFill>
              <a:schemeClr val="tx1"/>
            </a:solidFill>
            <a:effectLst/>
            <a:latin typeface="+mn-lt"/>
            <a:ea typeface="+mn-ea"/>
            <a:cs typeface="+mn-cs"/>
          </a:endParaRPr>
        </a:p>
        <a:p>
          <a:r>
            <a:rPr lang="nl-NL" sz="1100" b="1" u="sng" baseline="0">
              <a:solidFill>
                <a:schemeClr val="tx1"/>
              </a:solidFill>
              <a:effectLst/>
              <a:latin typeface="+mn-lt"/>
              <a:ea typeface="+mn-ea"/>
              <a:cs typeface="+mn-cs"/>
            </a:rPr>
            <a:t>Begrippen</a:t>
          </a:r>
        </a:p>
        <a:p>
          <a:endParaRPr lang="nl-NL" sz="1100" b="1" u="sng" baseline="0">
            <a:solidFill>
              <a:schemeClr val="tx1"/>
            </a:solidFill>
            <a:effectLst/>
            <a:latin typeface="+mn-lt"/>
            <a:ea typeface="+mn-ea"/>
            <a:cs typeface="+mn-cs"/>
          </a:endParaRPr>
        </a:p>
        <a:p>
          <a:r>
            <a:rPr lang="nl-NL" sz="1100" b="1" i="1" u="none">
              <a:solidFill>
                <a:sysClr val="windowText" lastClr="000000"/>
              </a:solidFill>
              <a:effectLst/>
              <a:latin typeface="+mn-lt"/>
              <a:ea typeface="+mn-ea"/>
              <a:cs typeface="+mn-cs"/>
            </a:rPr>
            <a:t>MKB Onderneming </a:t>
          </a:r>
          <a:endParaRPr lang="nl-NL" i="1" u="none">
            <a:solidFill>
              <a:sysClr val="windowText" lastClr="000000"/>
            </a:solidFill>
            <a:effectLst/>
          </a:endParaRPr>
        </a:p>
        <a:p>
          <a:r>
            <a:rPr lang="nl-NL" sz="1100">
              <a:solidFill>
                <a:sysClr val="windowText" lastClr="000000"/>
              </a:solidFill>
              <a:effectLst/>
              <a:latin typeface="+mn-lt"/>
              <a:ea typeface="+mn-ea"/>
              <a:cs typeface="+mn-cs"/>
            </a:rPr>
            <a:t>Is uw organisatie MKB-een onderneming of niet</a:t>
          </a:r>
          <a:endParaRPr lang="nl-NL">
            <a:solidFill>
              <a:sysClr val="windowText" lastClr="000000"/>
            </a:solidFill>
            <a:effectLst/>
          </a:endParaRPr>
        </a:p>
        <a:p>
          <a:r>
            <a:rPr lang="nl-NL" sz="1100">
              <a:solidFill>
                <a:sysClr val="windowText" lastClr="000000"/>
              </a:solidFill>
              <a:effectLst/>
              <a:latin typeface="+mn-lt"/>
              <a:ea typeface="+mn-ea"/>
              <a:cs typeface="+mn-cs"/>
            </a:rPr>
            <a:t>Een onderneming is elke entiteit, ongeacht de wijze waarop zij wordt gefinancierd, die een </a:t>
          </a:r>
          <a:endParaRPr lang="nl-NL">
            <a:solidFill>
              <a:sysClr val="windowText" lastClr="000000"/>
            </a:solidFill>
            <a:effectLst/>
          </a:endParaRPr>
        </a:p>
        <a:p>
          <a:r>
            <a:rPr lang="nl-NL" sz="1100">
              <a:solidFill>
                <a:sysClr val="windowText" lastClr="000000"/>
              </a:solidFill>
              <a:effectLst/>
              <a:latin typeface="+mn-lt"/>
              <a:ea typeface="+mn-ea"/>
              <a:cs typeface="+mn-cs"/>
            </a:rPr>
            <a:t>economische activiteit uitoefent (het aanbieden van goederen of diensten op een economische </a:t>
          </a:r>
          <a:endParaRPr lang="nl-NL">
            <a:solidFill>
              <a:sysClr val="windowText" lastClr="000000"/>
            </a:solidFill>
            <a:effectLst/>
          </a:endParaRPr>
        </a:p>
        <a:p>
          <a:r>
            <a:rPr lang="nl-NL" sz="1100">
              <a:solidFill>
                <a:sysClr val="windowText" lastClr="000000"/>
              </a:solidFill>
              <a:effectLst/>
              <a:latin typeface="+mn-lt"/>
              <a:ea typeface="+mn-ea"/>
              <a:cs typeface="+mn-cs"/>
            </a:rPr>
            <a:t>markt). </a:t>
          </a:r>
          <a:endParaRPr lang="nl-NL">
            <a:solidFill>
              <a:sysClr val="windowText" lastClr="000000"/>
            </a:solidFill>
            <a:effectLst/>
          </a:endParaRPr>
        </a:p>
        <a:p>
          <a:r>
            <a:rPr lang="nl-NL" sz="1100">
              <a:solidFill>
                <a:sysClr val="windowText" lastClr="000000"/>
              </a:solidFill>
              <a:effectLst/>
              <a:latin typeface="+mn-lt"/>
              <a:ea typeface="+mn-ea"/>
              <a:cs typeface="+mn-cs"/>
            </a:rPr>
            <a:t> </a:t>
          </a:r>
          <a:endParaRPr lang="nl-NL">
            <a:solidFill>
              <a:sysClr val="windowText" lastClr="000000"/>
            </a:solidFill>
            <a:effectLst/>
          </a:endParaRPr>
        </a:p>
        <a:p>
          <a:r>
            <a:rPr lang="nl-NL" sz="1100">
              <a:solidFill>
                <a:sysClr val="windowText" lastClr="000000"/>
              </a:solidFill>
              <a:effectLst/>
              <a:latin typeface="+mn-lt"/>
              <a:ea typeface="+mn-ea"/>
              <a:cs typeface="+mn-cs"/>
            </a:rPr>
            <a:t>Om te toetsen of uw organisatie een mkb-onderneming is, kunt u gebruik maken van de online </a:t>
          </a:r>
          <a:endParaRPr lang="nl-NL">
            <a:solidFill>
              <a:sysClr val="windowText" lastClr="000000"/>
            </a:solidFill>
            <a:effectLst/>
          </a:endParaRPr>
        </a:p>
        <a:p>
          <a:r>
            <a:rPr lang="nl-NL" sz="1100">
              <a:solidFill>
                <a:sysClr val="windowText" lastClr="000000"/>
              </a:solidFill>
              <a:effectLst/>
              <a:latin typeface="+mn-lt"/>
              <a:ea typeface="+mn-ea"/>
              <a:cs typeface="+mn-cs"/>
            </a:rPr>
            <a:t>mkb-toets:</a:t>
          </a:r>
          <a:r>
            <a:rPr lang="nl-NL" sz="1100" baseline="0">
              <a:solidFill>
                <a:sysClr val="windowText" lastClr="000000"/>
              </a:solidFill>
              <a:effectLst/>
              <a:latin typeface="+mn-lt"/>
              <a:ea typeface="+mn-ea"/>
              <a:cs typeface="+mn-cs"/>
            </a:rPr>
            <a:t> </a:t>
          </a:r>
          <a:r>
            <a:rPr lang="nl-NL">
              <a:solidFill>
                <a:sysClr val="windowText" lastClr="000000"/>
              </a:solidFill>
              <a:hlinkClick xmlns:r="http://schemas.openxmlformats.org/officeDocument/2006/relationships" r:id="">
                <a:extLst>
                  <a:ext uri="{A12FA001-AC4F-418D-AE19-62706E023703}">
                    <ahyp:hlinkClr xmlns:ahyp="http://schemas.microsoft.com/office/drawing/2018/hyperlinkcolor" val="tx"/>
                  </a:ext>
                </a:extLst>
              </a:hlinkClick>
            </a:rPr>
            <a:t>Mkb-toets | RVO.nl | Rijksdienst</a:t>
          </a:r>
          <a:endParaRPr lang="nl-NL">
            <a:solidFill>
              <a:sysClr val="windowText" lastClr="000000"/>
            </a:solidFill>
          </a:endParaRPr>
        </a:p>
        <a:p>
          <a:pPr eaLnBrk="1" fontAlgn="auto" latinLnBrk="0" hangingPunct="1"/>
          <a:r>
            <a:rPr lang="nl-NL" sz="1100">
              <a:solidFill>
                <a:sysClr val="windowText" lastClr="000000"/>
              </a:solidFill>
              <a:effectLst/>
              <a:latin typeface="+mn-lt"/>
              <a:ea typeface="+mn-ea"/>
              <a:cs typeface="+mn-cs"/>
            </a:rPr>
            <a:t> </a:t>
          </a:r>
          <a:endParaRPr lang="nl-NL">
            <a:solidFill>
              <a:sysClr val="windowText" lastClr="000000"/>
            </a:solidFill>
            <a:effectLst/>
          </a:endParaRPr>
        </a:p>
        <a:p>
          <a:r>
            <a:rPr lang="nl-NL" sz="1100">
              <a:solidFill>
                <a:sysClr val="windowText" lastClr="000000"/>
              </a:solidFill>
              <a:effectLst/>
              <a:latin typeface="+mn-lt"/>
              <a:ea typeface="+mn-ea"/>
              <a:cs typeface="+mn-cs"/>
            </a:rPr>
            <a:t>U blijft echter te allen tijde zelf verantwoordelijk voor de juiste informatie.</a:t>
          </a:r>
          <a:endParaRPr lang="nl-NL">
            <a:solidFill>
              <a:sysClr val="windowText" lastClr="000000"/>
            </a:solidFill>
            <a:effectLst/>
          </a:endParaRPr>
        </a:p>
        <a:p>
          <a:r>
            <a:rPr lang="nl-NL" sz="1100">
              <a:solidFill>
                <a:sysClr val="windowText" lastClr="000000"/>
              </a:solidFill>
              <a:effectLst/>
              <a:latin typeface="+mn-lt"/>
              <a:ea typeface="+mn-ea"/>
              <a:cs typeface="+mn-cs"/>
            </a:rPr>
            <a:t> </a:t>
          </a:r>
        </a:p>
        <a:p>
          <a:r>
            <a:rPr lang="nl-NL" sz="1100" b="1">
              <a:solidFill>
                <a:schemeClr val="tx1"/>
              </a:solidFill>
              <a:effectLst/>
              <a:latin typeface="+mn-lt"/>
              <a:ea typeface="+mn-ea"/>
              <a:cs typeface="+mn-cs"/>
            </a:rPr>
            <a:t>Onderzoeksorganisatie</a:t>
          </a:r>
          <a:endParaRPr lang="nl-NL" b="1">
            <a:effectLst/>
          </a:endParaRPr>
        </a:p>
        <a:p>
          <a:r>
            <a:rPr lang="nl-NL"/>
            <a:t>„organisatie voor onderzoek en kennisverspreiding”: een entiteit (zoals universiteiten of onderzoeksinstellingen, agentschappen voor technologieoverdracht, innovatie-intermediairs, entiteiten voor fysieke of virtuele onderzoeksgerichte samenwerking), ongeacht haar rechtsvorm (publiek- of privaatrechtelijke organisatie) of financieringswijze, die zich in hoofdzaak bezighoudt met het onafhankelijk verrichten van fundamenteel onderzoek, industrieel onderzoek of experimentele ontwikkeling, en met het breed verspreiden van de resultaten van die activiteiten door middel van onderwijs, publicaties of kennisoverdracht. Wanneer dit soort entiteit ook economische activiteiten uitoefent, moet met betrekking tot de financiering, de kosten en de inkomsten van die economische activiteiten een gescheiden boekhouding worden gevoerd. Ondernemingen die een beslissende invloed over dit soort entiteit kunnen uitoefenen in hun hoedanigheid van bijvoorbeeld aandeelhouder of lid van de organisatie, mogen geen preferente toegang tot de onderzoekscapaciteit van deze entiteit of tot de door haar verkregen onderzoeksresultaten genieten; </a:t>
          </a:r>
          <a:endParaRPr lang="nl-NL" sz="1100"/>
        </a:p>
      </xdr:txBody>
    </xdr:sp>
    <xdr:clientData/>
  </xdr:oneCellAnchor>
  <xdr:twoCellAnchor editAs="oneCell">
    <xdr:from>
      <xdr:col>5</xdr:col>
      <xdr:colOff>160866</xdr:colOff>
      <xdr:row>0</xdr:row>
      <xdr:rowOff>0</xdr:rowOff>
    </xdr:from>
    <xdr:to>
      <xdr:col>6</xdr:col>
      <xdr:colOff>23706</xdr:colOff>
      <xdr:row>0</xdr:row>
      <xdr:rowOff>1341120</xdr:rowOff>
    </xdr:to>
    <xdr:pic>
      <xdr:nvPicPr>
        <xdr:cNvPr id="3" name="Afbeelding 2">
          <a:extLst>
            <a:ext uri="{FF2B5EF4-FFF2-40B4-BE49-F238E27FC236}">
              <a16:creationId xmlns:a16="http://schemas.microsoft.com/office/drawing/2014/main" id="{8084CD0A-6275-40EE-94DF-1CB27785386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08866" y="0"/>
          <a:ext cx="472440" cy="1341120"/>
        </a:xfrm>
        <a:prstGeom prst="rect">
          <a:avLst/>
        </a:prstGeom>
        <a:noFill/>
        <a:ln>
          <a:noFill/>
        </a:ln>
      </xdr:spPr>
    </xdr:pic>
    <xdr:clientData/>
  </xdr:twoCellAnchor>
  <xdr:twoCellAnchor editAs="oneCell">
    <xdr:from>
      <xdr:col>6</xdr:col>
      <xdr:colOff>25400</xdr:colOff>
      <xdr:row>0</xdr:row>
      <xdr:rowOff>0</xdr:rowOff>
    </xdr:from>
    <xdr:to>
      <xdr:col>9</xdr:col>
      <xdr:colOff>549910</xdr:colOff>
      <xdr:row>1</xdr:row>
      <xdr:rowOff>68368</xdr:rowOff>
    </xdr:to>
    <xdr:pic>
      <xdr:nvPicPr>
        <xdr:cNvPr id="4" name="Afbeelding 3">
          <a:extLst>
            <a:ext uri="{FF2B5EF4-FFF2-40B4-BE49-F238E27FC236}">
              <a16:creationId xmlns:a16="http://schemas.microsoft.com/office/drawing/2014/main" id="{6CFD4D3F-5828-4571-827A-BE5F5DF851C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83000" y="0"/>
          <a:ext cx="2353310" cy="166856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247650</xdr:colOff>
      <xdr:row>0</xdr:row>
      <xdr:rowOff>161924</xdr:rowOff>
    </xdr:from>
    <xdr:to>
      <xdr:col>11</xdr:col>
      <xdr:colOff>190500</xdr:colOff>
      <xdr:row>70</xdr:row>
      <xdr:rowOff>95250</xdr:rowOff>
    </xdr:to>
    <xdr:sp macro="" textlink="">
      <xdr:nvSpPr>
        <xdr:cNvPr id="2" name="Tekstvak 1">
          <a:extLst>
            <a:ext uri="{FF2B5EF4-FFF2-40B4-BE49-F238E27FC236}">
              <a16:creationId xmlns:a16="http://schemas.microsoft.com/office/drawing/2014/main" id="{C9943CC5-5577-4E7C-AF46-F275C58402D6}"/>
            </a:ext>
          </a:extLst>
        </xdr:cNvPr>
        <xdr:cNvSpPr txBox="1"/>
      </xdr:nvSpPr>
      <xdr:spPr>
        <a:xfrm>
          <a:off x="247650" y="161924"/>
          <a:ext cx="6648450" cy="13268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endParaRPr lang="en-US" sz="1100" b="1" i="0" baseline="0">
            <a:solidFill>
              <a:schemeClr val="dk1"/>
            </a:solidFill>
            <a:effectLst/>
            <a:latin typeface="+mn-lt"/>
            <a:ea typeface="+mn-ea"/>
            <a:cs typeface="+mn-cs"/>
          </a:endParaRPr>
        </a:p>
        <a:p>
          <a:r>
            <a:rPr lang="nl-NL" sz="1100" b="1" u="none">
              <a:solidFill>
                <a:schemeClr val="dk1"/>
              </a:solidFill>
              <a:effectLst/>
              <a:latin typeface="+mn-lt"/>
              <a:ea typeface="+mn-ea"/>
              <a:cs typeface="+mn-cs"/>
            </a:rPr>
            <a:t>Projectkosten</a:t>
          </a:r>
          <a:endParaRPr lang="nl-NL" sz="1100" b="1" u="sng" baseline="0">
            <a:solidFill>
              <a:schemeClr val="dk1"/>
            </a:solidFill>
            <a:effectLst/>
            <a:latin typeface="+mn-lt"/>
            <a:ea typeface="+mn-ea"/>
            <a:cs typeface="+mn-cs"/>
          </a:endParaRPr>
        </a:p>
        <a:p>
          <a:r>
            <a:rPr lang="nl-NL" sz="1100">
              <a:solidFill>
                <a:schemeClr val="dk1"/>
              </a:solidFill>
              <a:effectLst/>
              <a:latin typeface="+mn-lt"/>
              <a:ea typeface="+mn-ea"/>
              <a:cs typeface="+mn-cs"/>
            </a:rPr>
            <a:t>Als projectkosten worden uitsluitend die kostenposten in aanmerking genomen die in deze </a:t>
          </a:r>
          <a:endParaRPr lang="nl-NL">
            <a:effectLst/>
          </a:endParaRPr>
        </a:p>
        <a:p>
          <a:r>
            <a:rPr lang="nl-NL" sz="1100">
              <a:solidFill>
                <a:schemeClr val="dk1"/>
              </a:solidFill>
              <a:effectLst/>
              <a:latin typeface="+mn-lt"/>
              <a:ea typeface="+mn-ea"/>
              <a:cs typeface="+mn-cs"/>
            </a:rPr>
            <a:t>modelbegroting zijn opgenomen. Per deelnemer dient een deelbegroting aangeleverd te worden. In het totaaloverzicht worden de totale subsidiabele kosten per deelnemer weergegeven. </a:t>
          </a:r>
          <a:endParaRPr lang="nl-NL">
            <a:effectLst/>
          </a:endParaRPr>
        </a:p>
        <a:p>
          <a:r>
            <a:rPr lang="nl-NL" sz="1100">
              <a:solidFill>
                <a:schemeClr val="dk1"/>
              </a:solidFill>
              <a:effectLst/>
              <a:latin typeface="+mn-lt"/>
              <a:ea typeface="+mn-ea"/>
              <a:cs typeface="+mn-cs"/>
            </a:rPr>
            <a:t> </a:t>
          </a:r>
          <a:endParaRPr lang="nl-NL">
            <a:effectLst/>
          </a:endParaRPr>
        </a:p>
        <a:p>
          <a:r>
            <a:rPr lang="nl-NL" sz="1100">
              <a:solidFill>
                <a:schemeClr val="dk1"/>
              </a:solidFill>
              <a:effectLst/>
              <a:latin typeface="+mn-lt"/>
              <a:ea typeface="+mn-ea"/>
              <a:cs typeface="+mn-cs"/>
            </a:rPr>
            <a:t>Voer alleen kosten op die:</a:t>
          </a:r>
          <a:endParaRPr lang="nl-NL">
            <a:effectLst/>
          </a:endParaRPr>
        </a:p>
        <a:p>
          <a:r>
            <a:rPr lang="nl-NL" sz="1100">
              <a:solidFill>
                <a:schemeClr val="dk1"/>
              </a:solidFill>
              <a:effectLst/>
              <a:latin typeface="+mn-lt"/>
              <a:ea typeface="+mn-ea"/>
              <a:cs typeface="+mn-cs"/>
            </a:rPr>
            <a:t>- rechtstreeks zijn toe te rekenen aan het project;</a:t>
          </a:r>
          <a:endParaRPr lang="nl-NL">
            <a:effectLst/>
          </a:endParaRPr>
        </a:p>
        <a:p>
          <a:r>
            <a:rPr lang="nl-NL" sz="1100">
              <a:solidFill>
                <a:schemeClr val="dk1"/>
              </a:solidFill>
              <a:effectLst/>
              <a:latin typeface="+mn-lt"/>
              <a:ea typeface="+mn-ea"/>
              <a:cs typeface="+mn-cs"/>
            </a:rPr>
            <a:t>- worden gemaakt ná indiening van de aanvraag en vóór het einde van het project.</a:t>
          </a:r>
        </a:p>
        <a:p>
          <a:r>
            <a:rPr lang="nl-NL" sz="1100">
              <a:solidFill>
                <a:schemeClr val="dk1"/>
              </a:solidFill>
              <a:effectLst/>
              <a:latin typeface="+mn-lt"/>
              <a:ea typeface="+mn-ea"/>
              <a:cs typeface="+mn-cs"/>
            </a:rPr>
            <a:t> </a:t>
          </a:r>
          <a:endParaRPr lang="nl-NL">
            <a:effectLst/>
          </a:endParaRPr>
        </a:p>
        <a:p>
          <a:r>
            <a:rPr lang="nl-NL" sz="1100">
              <a:solidFill>
                <a:schemeClr val="dk1"/>
              </a:solidFill>
              <a:effectLst/>
              <a:latin typeface="+mn-lt"/>
              <a:ea typeface="+mn-ea"/>
              <a:cs typeface="+mn-cs"/>
            </a:rPr>
            <a:t>De kosten worden in aanmerking genomen exclusief omzetbelasting, tenzij u de omzetbelasting niet in aftrek kunt brengen. De winstopslagen bij een transactie binnen een groep mogen niet worden meegenomen, tenzij het gebruikelijk is die winstopslagen ook bij soortgelijke transacties buiten de groep in rekening te brengen.</a:t>
          </a:r>
        </a:p>
        <a:p>
          <a:endParaRPr lang="nl-NL">
            <a:effectLst/>
          </a:endParaRPr>
        </a:p>
        <a:p>
          <a:pPr rtl="0"/>
          <a:r>
            <a:rPr lang="en-US" sz="1100" b="1" i="0" baseline="0">
              <a:solidFill>
                <a:schemeClr val="dk1"/>
              </a:solidFill>
              <a:effectLst/>
              <a:latin typeface="+mn-lt"/>
              <a:ea typeface="+mn-ea"/>
              <a:cs typeface="+mn-cs"/>
            </a:rPr>
            <a:t>Toelichting kostenposten</a:t>
          </a:r>
          <a:endParaRPr lang="nl-NL">
            <a:effectLst/>
          </a:endParaRPr>
        </a:p>
        <a:p>
          <a:pPr rtl="0"/>
          <a:r>
            <a:rPr lang="en-US" sz="1100" b="0" i="0" baseline="0">
              <a:solidFill>
                <a:schemeClr val="dk1"/>
              </a:solidFill>
              <a:effectLst/>
              <a:latin typeface="+mn-lt"/>
              <a:ea typeface="+mn-ea"/>
              <a:cs typeface="+mn-cs"/>
            </a:rPr>
            <a:t>De begroting per deelnemer (aanvrager) heeft 4 verschillende kostenposten:</a:t>
          </a:r>
          <a:endParaRPr lang="nl-NL">
            <a:effectLst/>
          </a:endParaRPr>
        </a:p>
        <a:p>
          <a:pPr rtl="0"/>
          <a:r>
            <a:rPr lang="en-US" sz="1100" b="0" i="0" baseline="0">
              <a:solidFill>
                <a:schemeClr val="dk1"/>
              </a:solidFill>
              <a:effectLst/>
              <a:latin typeface="+mn-lt"/>
              <a:ea typeface="+mn-ea"/>
              <a:cs typeface="+mn-cs"/>
            </a:rPr>
            <a:t>- Peroneelskosten</a:t>
          </a:r>
          <a:endParaRPr lang="nl-NL">
            <a:effectLst/>
          </a:endParaRPr>
        </a:p>
        <a:p>
          <a:pPr rtl="0"/>
          <a:r>
            <a:rPr lang="en-US" sz="1100" b="0" i="0" baseline="0">
              <a:solidFill>
                <a:schemeClr val="dk1"/>
              </a:solidFill>
              <a:effectLst/>
              <a:latin typeface="+mn-lt"/>
              <a:ea typeface="+mn-ea"/>
              <a:cs typeface="+mn-cs"/>
            </a:rPr>
            <a:t>- Projectspecifieke kosten verbruikte materialen</a:t>
          </a:r>
          <a:endParaRPr lang="nl-NL">
            <a:effectLst/>
          </a:endParaRPr>
        </a:p>
        <a:p>
          <a:pPr rtl="0"/>
          <a:r>
            <a:rPr lang="en-US" sz="1100" b="0" i="0" baseline="0">
              <a:solidFill>
                <a:schemeClr val="dk1"/>
              </a:solidFill>
              <a:effectLst/>
              <a:latin typeface="+mn-lt"/>
              <a:ea typeface="+mn-ea"/>
              <a:cs typeface="+mn-cs"/>
            </a:rPr>
            <a:t>- Projectspecifieke kosten gebruik apparatuur, uitrusting, machines.</a:t>
          </a:r>
          <a:endParaRPr lang="nl-NL">
            <a:effectLst/>
          </a:endParaRPr>
        </a:p>
        <a:p>
          <a:pPr rtl="0"/>
          <a:r>
            <a:rPr lang="en-US" sz="1100" b="0" i="0" baseline="0">
              <a:solidFill>
                <a:schemeClr val="dk1"/>
              </a:solidFill>
              <a:effectLst/>
              <a:latin typeface="+mn-lt"/>
              <a:ea typeface="+mn-ea"/>
              <a:cs typeface="+mn-cs"/>
            </a:rPr>
            <a:t>- Projectspecifieke aan derden verschuldigde kosten</a:t>
          </a:r>
          <a:endParaRPr lang="nl-NL">
            <a:effectLst/>
          </a:endParaRPr>
        </a:p>
        <a:p>
          <a:pPr rtl="0"/>
          <a:r>
            <a:rPr lang="en-US" sz="1100" b="0" i="0" baseline="0">
              <a:solidFill>
                <a:schemeClr val="dk1"/>
              </a:solidFill>
              <a:effectLst/>
              <a:latin typeface="+mn-lt"/>
              <a:ea typeface="+mn-ea"/>
              <a:cs typeface="+mn-cs"/>
            </a:rPr>
            <a:t>Hieronder volgt een toelichting op de kostenposten. Voor meer informatie kijk op:  </a:t>
          </a:r>
          <a:r>
            <a:rPr lang="nl-NL">
              <a:hlinkClick xmlns:r="http://schemas.openxmlformats.org/officeDocument/2006/relationships" r:id=""/>
            </a:rPr>
            <a:t>Subsidiespelregels ministerie van Economische Zaken en Klimaat | RVO.nl | Rijksdienst</a:t>
          </a:r>
          <a:r>
            <a:rPr lang="nl-NL"/>
            <a:t> </a:t>
          </a:r>
          <a:endParaRPr lang="nl-NL">
            <a:effectLst/>
          </a:endParaRPr>
        </a:p>
        <a:p>
          <a:pPr rtl="0"/>
          <a:endParaRPr lang="en-US" sz="1100" b="1" i="0" baseline="0">
            <a:solidFill>
              <a:schemeClr val="dk1"/>
            </a:solidFill>
            <a:effectLst/>
            <a:latin typeface="+mn-lt"/>
            <a:ea typeface="+mn-ea"/>
            <a:cs typeface="+mn-cs"/>
          </a:endParaRPr>
        </a:p>
        <a:p>
          <a:pPr rtl="0"/>
          <a:endParaRPr lang="nl-NL">
            <a:effectLst/>
          </a:endParaRPr>
        </a:p>
        <a:p>
          <a:pPr rtl="0"/>
          <a:r>
            <a:rPr lang="en-US" sz="1100" b="1" i="0" baseline="0">
              <a:solidFill>
                <a:schemeClr val="dk1"/>
              </a:solidFill>
              <a:effectLst/>
              <a:latin typeface="+mn-lt"/>
              <a:ea typeface="+mn-ea"/>
              <a:cs typeface="+mn-cs"/>
            </a:rPr>
            <a:t>1. Personeelskosten: Directe en indirecte kosten o.b.v. integrale kostensystematiek,  o.b.v. vast tarief of o.b.v.</a:t>
          </a:r>
          <a:r>
            <a:rPr lang="nl-NL" sz="1100" b="0" i="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directe loonkosten</a:t>
          </a:r>
          <a:endParaRPr lang="nl-NL">
            <a:effectLst/>
          </a:endParaRPr>
        </a:p>
        <a:p>
          <a:pPr rtl="0"/>
          <a:r>
            <a:rPr lang="en-US" sz="1100" b="0" i="0" baseline="0">
              <a:solidFill>
                <a:schemeClr val="dk1"/>
              </a:solidFill>
              <a:effectLst/>
              <a:latin typeface="+mn-lt"/>
              <a:ea typeface="+mn-ea"/>
              <a:cs typeface="+mn-cs"/>
            </a:rPr>
            <a:t>Voor de berekening van subsidiabele personeelskosten kunt u kiezen uit de volgende drie systematieken:</a:t>
          </a:r>
          <a:endParaRPr lang="nl-NL">
            <a:effectLst/>
          </a:endParaRPr>
        </a:p>
        <a:p>
          <a:pPr rtl="0"/>
          <a:r>
            <a:rPr lang="en-US" sz="1100" b="0" i="0" baseline="0">
              <a:solidFill>
                <a:schemeClr val="dk1"/>
              </a:solidFill>
              <a:effectLst/>
              <a:latin typeface="+mn-lt"/>
              <a:ea typeface="+mn-ea"/>
              <a:cs typeface="+mn-cs"/>
            </a:rPr>
            <a:t>- Optie 1: integrale kostensystematiek;</a:t>
          </a:r>
          <a:endParaRPr lang="nl-NL">
            <a:effectLst/>
          </a:endParaRPr>
        </a:p>
        <a:p>
          <a:pPr rtl="0"/>
          <a:r>
            <a:rPr lang="en-US" sz="1100" b="0" i="0" baseline="0">
              <a:solidFill>
                <a:schemeClr val="dk1"/>
              </a:solidFill>
              <a:effectLst/>
              <a:latin typeface="+mn-lt"/>
              <a:ea typeface="+mn-ea"/>
              <a:cs typeface="+mn-cs"/>
            </a:rPr>
            <a:t>- Optie 2: loonkosten plus vaste-opslag-systematiek;</a:t>
          </a:r>
          <a:endParaRPr lang="nl-NL">
            <a:effectLst/>
          </a:endParaRPr>
        </a:p>
        <a:p>
          <a:pPr rtl="0"/>
          <a:r>
            <a:rPr lang="en-US" sz="1100" b="0" i="0" baseline="0">
              <a:solidFill>
                <a:schemeClr val="dk1"/>
              </a:solidFill>
              <a:effectLst/>
              <a:latin typeface="+mn-lt"/>
              <a:ea typeface="+mn-ea"/>
              <a:cs typeface="+mn-cs"/>
            </a:rPr>
            <a:t>- Optie 3: vaste-uurtarief-systematiek (60 euro).</a:t>
          </a:r>
          <a:endParaRPr lang="nl-NL">
            <a:effectLst/>
          </a:endParaRPr>
        </a:p>
        <a:p>
          <a:pPr rtl="0"/>
          <a:r>
            <a:rPr lang="en-US" sz="1100" b="0" i="0" baseline="0">
              <a:solidFill>
                <a:schemeClr val="dk1"/>
              </a:solidFill>
              <a:effectLst/>
              <a:latin typeface="+mn-lt"/>
              <a:ea typeface="+mn-ea"/>
              <a:cs typeface="+mn-cs"/>
            </a:rPr>
            <a:t>Afhankelijk van de gekozen systematiek, voert u hier per medewerker het uurtarief en aantal uren op. </a:t>
          </a:r>
          <a:endParaRPr lang="nl-NL">
            <a:effectLst/>
          </a:endParaRPr>
        </a:p>
        <a:p>
          <a:pPr rtl="0"/>
          <a:r>
            <a:rPr lang="en-US" sz="1100" b="0" i="0" baseline="0">
              <a:solidFill>
                <a:schemeClr val="dk1"/>
              </a:solidFill>
              <a:effectLst/>
              <a:latin typeface="+mn-lt"/>
              <a:ea typeface="+mn-ea"/>
              <a:cs typeface="+mn-cs"/>
            </a:rPr>
            <a:t>Indien u gebruik maakt van de loonkosten plus vaste-opslag-systematiek wordt opslag van </a:t>
          </a:r>
          <a:endParaRPr lang="nl-NL">
            <a:effectLst/>
          </a:endParaRPr>
        </a:p>
        <a:p>
          <a:pPr rtl="0"/>
          <a:r>
            <a:rPr lang="en-US" sz="1100" b="0" i="0" baseline="0">
              <a:solidFill>
                <a:schemeClr val="dk1"/>
              </a:solidFill>
              <a:effectLst/>
              <a:latin typeface="+mn-lt"/>
              <a:ea typeface="+mn-ea"/>
              <a:cs typeface="+mn-cs"/>
            </a:rPr>
            <a:t>50 procent over de totale loonkosten opgevoerd. Deze opslag is niet van toepassing wanneer u </a:t>
          </a:r>
          <a:endParaRPr lang="nl-NL">
            <a:effectLst/>
          </a:endParaRPr>
        </a:p>
        <a:p>
          <a:pPr rtl="0"/>
          <a:r>
            <a:rPr lang="en-US" sz="1100" b="0" i="0" baseline="0">
              <a:solidFill>
                <a:schemeClr val="dk1"/>
              </a:solidFill>
              <a:effectLst/>
              <a:latin typeface="+mn-lt"/>
              <a:ea typeface="+mn-ea"/>
              <a:cs typeface="+mn-cs"/>
            </a:rPr>
            <a:t>gebruik maakt van de integrale kostensystematiek of de vaste-uurtarief-systematiek.</a:t>
          </a:r>
          <a:endParaRPr lang="nl-NL">
            <a:effectLst/>
          </a:endParaRPr>
        </a:p>
        <a:p>
          <a:pPr rtl="0"/>
          <a:r>
            <a:rPr lang="en-US" sz="1100" b="0" i="0" baseline="0">
              <a:solidFill>
                <a:schemeClr val="dk1"/>
              </a:solidFill>
              <a:effectLst/>
              <a:latin typeface="+mn-lt"/>
              <a:ea typeface="+mn-ea"/>
              <a:cs typeface="+mn-cs"/>
            </a:rPr>
            <a:t>Projectmanagement: </a:t>
          </a:r>
          <a:endParaRPr lang="nl-NL">
            <a:effectLst/>
          </a:endParaRPr>
        </a:p>
        <a:p>
          <a:pPr rtl="0"/>
          <a:r>
            <a:rPr lang="en-US" sz="1100" b="0" i="0" baseline="0">
              <a:solidFill>
                <a:schemeClr val="dk1"/>
              </a:solidFill>
              <a:effectLst/>
              <a:latin typeface="+mn-lt"/>
              <a:ea typeface="+mn-ea"/>
              <a:cs typeface="+mn-cs"/>
            </a:rPr>
            <a:t>Voor subsidie komen in aanmerking de kosten die direct verbonden zijn met de uitvoering van een activiteit. Bij onderzoeks- en ontwikkelingsprojecten zijn dat de activiteiten die als onderzoeks- en ontwikkelingswerkzaamheden kunnen worden aangemerkt. </a:t>
          </a:r>
          <a:endParaRPr lang="nl-NL">
            <a:effectLst/>
          </a:endParaRPr>
        </a:p>
        <a:p>
          <a:pPr rtl="0"/>
          <a:r>
            <a:rPr lang="en-US" sz="1100" b="0" i="0" baseline="0">
              <a:solidFill>
                <a:schemeClr val="dk1"/>
              </a:solidFill>
              <a:effectLst/>
              <a:latin typeface="+mn-lt"/>
              <a:ea typeface="+mn-ea"/>
              <a:cs typeface="+mn-cs"/>
            </a:rPr>
            <a:t> </a:t>
          </a:r>
          <a:endParaRPr lang="nl-NL">
            <a:effectLst/>
          </a:endParaRPr>
        </a:p>
        <a:p>
          <a:pPr rtl="0"/>
          <a:r>
            <a:rPr lang="en-US" sz="1100" b="0" i="0" baseline="0">
              <a:solidFill>
                <a:schemeClr val="dk1"/>
              </a:solidFill>
              <a:effectLst/>
              <a:latin typeface="+mn-lt"/>
              <a:ea typeface="+mn-ea"/>
              <a:cs typeface="+mn-cs"/>
            </a:rPr>
            <a:t>Kosten voor projectmanagement zijn dus alleen subsidiabel als deze direct met de (inhoudelijke) onderzoeks- en ontwikkelingsactiviteiten verbonden zijn. Voorbeelden hiervan zijn:  inhoudelijke discussies met medewerkers,</a:t>
          </a:r>
          <a:r>
            <a:rPr lang="nl-NL" sz="1100" b="0"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het analyseren van technische risico’s, het opstellen van inhoudelijke rapportages en het opstellen van specificaties.</a:t>
          </a:r>
          <a:endParaRPr lang="nl-NL">
            <a:effectLst/>
          </a:endParaRPr>
        </a:p>
        <a:p>
          <a:pPr rtl="0"/>
          <a:r>
            <a:rPr lang="en-US" sz="1100" b="0" i="0" baseline="0">
              <a:solidFill>
                <a:schemeClr val="dk1"/>
              </a:solidFill>
              <a:effectLst/>
              <a:latin typeface="+mn-lt"/>
              <a:ea typeface="+mn-ea"/>
              <a:cs typeface="+mn-cs"/>
            </a:rPr>
            <a:t>Kosten voor projectmanagement zijn dus niet subsidiabel als deze niet direct met de inhoudelijke O&amp;O-activiteiten verbonden zijn. Voorbeelden zijn:</a:t>
          </a:r>
          <a:r>
            <a:rPr lang="nl-NL" sz="1100" b="0"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escalering naar een stuurgroep,</a:t>
          </a:r>
          <a:r>
            <a:rPr lang="nl-NL" sz="1100" b="0"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het opstellen van een risicomanagementmodel,</a:t>
          </a:r>
          <a:r>
            <a:rPr lang="nl-NL" sz="1100" b="0" i="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het opstellen van rapportages om aan subsidieverplichtingen te voldoen en administratieve verantwoording.</a:t>
          </a:r>
        </a:p>
        <a:p>
          <a:pPr rtl="0"/>
          <a:endParaRPr lang="nl-NL">
            <a:effectLst/>
          </a:endParaRPr>
        </a:p>
        <a:p>
          <a:pPr rtl="0"/>
          <a:r>
            <a:rPr lang="en-US" sz="1100" b="1" i="0" baseline="0">
              <a:solidFill>
                <a:schemeClr val="dk1"/>
              </a:solidFill>
              <a:effectLst/>
              <a:latin typeface="+mn-lt"/>
              <a:ea typeface="+mn-ea"/>
              <a:cs typeface="+mn-cs"/>
            </a:rPr>
            <a:t>2. Projectspecifieke kosten: verbruikte materialen en hulpmiddelen</a:t>
          </a:r>
          <a:endParaRPr lang="nl-NL">
            <a:effectLst/>
          </a:endParaRPr>
        </a:p>
        <a:p>
          <a:pPr rtl="0"/>
          <a:r>
            <a:rPr lang="en-US" sz="1100" b="0" i="0" baseline="0">
              <a:solidFill>
                <a:schemeClr val="dk1"/>
              </a:solidFill>
              <a:effectLst/>
              <a:latin typeface="+mn-lt"/>
              <a:ea typeface="+mn-ea"/>
              <a:cs typeface="+mn-cs"/>
            </a:rPr>
            <a:t>Dit zijn de kosten van te verbruiken materialen en hulpmiddelen, gebaseerd op historische </a:t>
          </a:r>
          <a:endParaRPr lang="nl-NL">
            <a:effectLst/>
          </a:endParaRPr>
        </a:p>
        <a:p>
          <a:pPr rtl="0"/>
          <a:r>
            <a:rPr lang="en-US" sz="1100" b="0" i="0" baseline="0">
              <a:solidFill>
                <a:schemeClr val="dk1"/>
              </a:solidFill>
              <a:effectLst/>
              <a:latin typeface="+mn-lt"/>
              <a:ea typeface="+mn-ea"/>
              <a:cs typeface="+mn-cs"/>
            </a:rPr>
            <a:t>aanschafprijzen. Deze kosten kunt u opvoeren als deze niet zijn opgenomen in het integrale tarief van de personeelskosten.</a:t>
          </a:r>
        </a:p>
        <a:p>
          <a:pPr rtl="0"/>
          <a:endParaRPr lang="nl-NL">
            <a:effectLst/>
          </a:endParaRPr>
        </a:p>
        <a:p>
          <a:pPr rtl="0"/>
          <a:r>
            <a:rPr lang="en-US" sz="1100" b="1" i="0" baseline="0">
              <a:solidFill>
                <a:schemeClr val="dk1"/>
              </a:solidFill>
              <a:effectLst/>
              <a:latin typeface="+mn-lt"/>
              <a:ea typeface="+mn-ea"/>
              <a:cs typeface="+mn-cs"/>
            </a:rPr>
            <a:t>3. Projectspecifieke kosten: gebruik apparatuur</a:t>
          </a:r>
          <a:endParaRPr lang="nl-NL">
            <a:effectLst/>
          </a:endParaRPr>
        </a:p>
        <a:p>
          <a:pPr rtl="0"/>
          <a:r>
            <a:rPr lang="en-US" sz="1100" b="0" i="0" baseline="0">
              <a:solidFill>
                <a:schemeClr val="dk1"/>
              </a:solidFill>
              <a:effectLst/>
              <a:latin typeface="+mn-lt"/>
              <a:ea typeface="+mn-ea"/>
              <a:cs typeface="+mn-cs"/>
            </a:rPr>
            <a:t>Dit betreffen de afschrijvingskosten van aangeschafte apparatuur en uitrusting en het gebruik </a:t>
          </a:r>
          <a:endParaRPr lang="nl-NL">
            <a:effectLst/>
          </a:endParaRPr>
        </a:p>
        <a:p>
          <a:pPr rtl="0"/>
          <a:r>
            <a:rPr lang="en-US" sz="1100" b="0" i="0" baseline="0">
              <a:solidFill>
                <a:schemeClr val="dk1"/>
              </a:solidFill>
              <a:effectLst/>
              <a:latin typeface="+mn-lt"/>
              <a:ea typeface="+mn-ea"/>
              <a:cs typeface="+mn-cs"/>
            </a:rPr>
            <a:t>van bestaande apparatuur en uitrusting op basis van de technische levensduur. Deze kosten kunt u opvoeren als deze niet zijn opgenomen in een integraal tarief van de personeelskosten.</a:t>
          </a:r>
          <a:endParaRPr lang="nl-NL">
            <a:effectLst/>
          </a:endParaRPr>
        </a:p>
        <a:p>
          <a:pPr rtl="0"/>
          <a:r>
            <a:rPr lang="en-US" sz="1100" b="0" i="0" baseline="0">
              <a:solidFill>
                <a:schemeClr val="dk1"/>
              </a:solidFill>
              <a:effectLst/>
              <a:latin typeface="+mn-lt"/>
              <a:ea typeface="+mn-ea"/>
              <a:cs typeface="+mn-cs"/>
            </a:rPr>
            <a:t>Als u de apparatuur en uitrusting least, mag u de leasetermijnen (met uitzondering van de financieringskosten) opvoeren. Indien u van bestaande apparatuur en uitrusting gebruik maakt, rekent u naar evenredigheid toe van de tijd welke deze worden gebruikt voor het project. Indien het apparaat of de uitrusting uitsluitend voor het project wordt aangeschaft, kunt u de afschrijvingskosten of leasetermijnen opvoeren. Voor alle apparaten en uitrusting die gebruikt/aangeschaft worden voor het project dient u een uitgebreidere specificatie van de betreffende apparatuur/uitrusting te geven in het werkblad Specificatie apparatuur.</a:t>
          </a:r>
          <a:endParaRPr lang="nl-NL">
            <a:effectLst/>
          </a:endParaRPr>
        </a:p>
        <a:p>
          <a:pPr rtl="0"/>
          <a:r>
            <a:rPr lang="en-US" sz="1100" b="0" i="0" baseline="0">
              <a:solidFill>
                <a:schemeClr val="dk1"/>
              </a:solidFill>
              <a:effectLst/>
              <a:latin typeface="+mn-lt"/>
              <a:ea typeface="+mn-ea"/>
              <a:cs typeface="+mn-cs"/>
            </a:rPr>
            <a:t>U dient rekening te houden met een minimale afschrijvingstermijn van 5 jaar en kunt alleen de afschrijvingstermijnen opvoeren voor de looptijd van het project. </a:t>
          </a:r>
        </a:p>
        <a:p>
          <a:pPr rtl="0"/>
          <a:endParaRPr lang="nl-NL">
            <a:effectLst/>
          </a:endParaRPr>
        </a:p>
        <a:p>
          <a:pPr rtl="0"/>
          <a:r>
            <a:rPr lang="en-US" sz="1100" b="1" i="0" baseline="0">
              <a:solidFill>
                <a:schemeClr val="dk1"/>
              </a:solidFill>
              <a:effectLst/>
              <a:latin typeface="+mn-lt"/>
              <a:ea typeface="+mn-ea"/>
              <a:cs typeface="+mn-cs"/>
            </a:rPr>
            <a:t>4. Projectspecifieke kosten:  aan derden verschuldigde kosten</a:t>
          </a:r>
          <a:endParaRPr lang="nl-NL">
            <a:effectLst/>
          </a:endParaRPr>
        </a:p>
        <a:p>
          <a:pPr rtl="0"/>
          <a:r>
            <a:rPr lang="en-US" sz="1100" b="0" i="0" baseline="0">
              <a:solidFill>
                <a:schemeClr val="dk1"/>
              </a:solidFill>
              <a:effectLst/>
              <a:latin typeface="+mn-lt"/>
              <a:ea typeface="+mn-ea"/>
              <a:cs typeface="+mn-cs"/>
            </a:rPr>
            <a:t>Dit zijn kosten van de activiteiten die u uitbesteedt, zoals kosten voor contractonderzoek, het inkopen van kennis, octrooionderzoek.</a:t>
          </a:r>
          <a:endParaRPr lang="nl-NL">
            <a:effectLst/>
          </a:endParaRPr>
        </a:p>
        <a:p>
          <a:endParaRPr lang="nl-NL"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3361760</xdr:colOff>
      <xdr:row>19</xdr:row>
      <xdr:rowOff>11209</xdr:rowOff>
    </xdr:from>
    <xdr:to>
      <xdr:col>2</xdr:col>
      <xdr:colOff>1949819</xdr:colOff>
      <xdr:row>20</xdr:row>
      <xdr:rowOff>12409</xdr:rowOff>
    </xdr:to>
    <xdr:sp macro="" textlink="">
      <xdr:nvSpPr>
        <xdr:cNvPr id="2" name="Flowchart: Terminator 1">
          <a:hlinkClick xmlns:r="http://schemas.openxmlformats.org/officeDocument/2006/relationships" r:id="rId1"/>
          <a:extLst>
            <a:ext uri="{FF2B5EF4-FFF2-40B4-BE49-F238E27FC236}">
              <a16:creationId xmlns:a16="http://schemas.microsoft.com/office/drawing/2014/main" id="{5F5951FD-FF5B-6AAB-858A-496A0B2D4CA9}"/>
            </a:ext>
          </a:extLst>
        </xdr:cNvPr>
        <xdr:cNvSpPr>
          <a:spLocks noChangeAspect="1"/>
        </xdr:cNvSpPr>
      </xdr:nvSpPr>
      <xdr:spPr>
        <a:xfrm>
          <a:off x="5042642" y="3585885"/>
          <a:ext cx="2420471" cy="763200"/>
        </a:xfrm>
        <a:prstGeom prst="flowChartTerminator">
          <a:avLst/>
        </a:prstGeom>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200" b="1">
              <a:latin typeface="Arial" panose="020B0604020202020204" pitchFamily="34" charset="0"/>
              <a:cs typeface="Arial" panose="020B0604020202020204" pitchFamily="34" charset="0"/>
            </a:rPr>
            <a:t>Contacteer TKI HTSM</a:t>
          </a:r>
        </a:p>
      </xdr:txBody>
    </xdr:sp>
    <xdr:clientData/>
  </xdr:twoCellAnchor>
  <xdr:twoCellAnchor editAs="oneCell">
    <xdr:from>
      <xdr:col>0</xdr:col>
      <xdr:colOff>0</xdr:colOff>
      <xdr:row>27</xdr:row>
      <xdr:rowOff>156883</xdr:rowOff>
    </xdr:from>
    <xdr:to>
      <xdr:col>5</xdr:col>
      <xdr:colOff>305118</xdr:colOff>
      <xdr:row>38</xdr:row>
      <xdr:rowOff>31433</xdr:rowOff>
    </xdr:to>
    <xdr:pic>
      <xdr:nvPicPr>
        <xdr:cNvPr id="4" name="Picture 3">
          <a:hlinkClick xmlns:r="http://schemas.openxmlformats.org/officeDocument/2006/relationships" r:id="rId2"/>
          <a:extLst>
            <a:ext uri="{FF2B5EF4-FFF2-40B4-BE49-F238E27FC236}">
              <a16:creationId xmlns:a16="http://schemas.microsoft.com/office/drawing/2014/main" id="{36975495-8819-9D61-95D5-73778E7719A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6970059"/>
          <a:ext cx="10368000" cy="1970050"/>
        </a:xfrm>
        <a:prstGeom prst="rect">
          <a:avLst/>
        </a:prstGeom>
      </xdr:spPr>
    </xdr:pic>
    <xdr:clientData/>
  </xdr:twoCellAnchor>
  <xdr:twoCellAnchor editAs="oneCell">
    <xdr:from>
      <xdr:col>1</xdr:col>
      <xdr:colOff>3361760</xdr:colOff>
      <xdr:row>23</xdr:row>
      <xdr:rowOff>0</xdr:rowOff>
    </xdr:from>
    <xdr:to>
      <xdr:col>2</xdr:col>
      <xdr:colOff>1949819</xdr:colOff>
      <xdr:row>24</xdr:row>
      <xdr:rowOff>1425</xdr:rowOff>
    </xdr:to>
    <xdr:sp macro="" textlink="">
      <xdr:nvSpPr>
        <xdr:cNvPr id="5" name="Flowchart: Terminator 4">
          <a:hlinkClick xmlns:r="http://schemas.openxmlformats.org/officeDocument/2006/relationships" r:id="rId4"/>
          <a:extLst>
            <a:ext uri="{FF2B5EF4-FFF2-40B4-BE49-F238E27FC236}">
              <a16:creationId xmlns:a16="http://schemas.microsoft.com/office/drawing/2014/main" id="{87C3538B-231B-46CE-90B9-E54D60ECFFCA}"/>
            </a:ext>
          </a:extLst>
        </xdr:cNvPr>
        <xdr:cNvSpPr>
          <a:spLocks noChangeAspect="1"/>
        </xdr:cNvSpPr>
      </xdr:nvSpPr>
      <xdr:spPr>
        <a:xfrm>
          <a:off x="5042642" y="4908176"/>
          <a:ext cx="2420471" cy="763425"/>
        </a:xfrm>
        <a:prstGeom prst="flowChartTerminator">
          <a:avLst/>
        </a:prstGeom>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200" b="1">
              <a:latin typeface="Arial" panose="020B0604020202020204" pitchFamily="34" charset="0"/>
              <a:cs typeface="Arial" panose="020B0604020202020204" pitchFamily="34" charset="0"/>
            </a:rPr>
            <a:t>PPS-Innovatieregeling (vanaf 2024)</a:t>
          </a:r>
        </a:p>
      </xdr:txBody>
    </xdr:sp>
    <xdr:clientData/>
  </xdr:twoCellAnchor>
  <xdr:twoCellAnchor editAs="oneCell">
    <xdr:from>
      <xdr:col>2</xdr:col>
      <xdr:colOff>2420468</xdr:colOff>
      <xdr:row>23</xdr:row>
      <xdr:rowOff>0</xdr:rowOff>
    </xdr:from>
    <xdr:to>
      <xdr:col>5</xdr:col>
      <xdr:colOff>291351</xdr:colOff>
      <xdr:row>24</xdr:row>
      <xdr:rowOff>1425</xdr:rowOff>
    </xdr:to>
    <xdr:sp macro="" textlink="">
      <xdr:nvSpPr>
        <xdr:cNvPr id="6" name="Flowchart: Terminator 5">
          <a:hlinkClick xmlns:r="http://schemas.openxmlformats.org/officeDocument/2006/relationships" r:id="rId5"/>
          <a:extLst>
            <a:ext uri="{FF2B5EF4-FFF2-40B4-BE49-F238E27FC236}">
              <a16:creationId xmlns:a16="http://schemas.microsoft.com/office/drawing/2014/main" id="{84635890-658E-4D5F-806B-E1FB000CFA7D}"/>
            </a:ext>
          </a:extLst>
        </xdr:cNvPr>
        <xdr:cNvSpPr>
          <a:spLocks noChangeAspect="1"/>
        </xdr:cNvSpPr>
      </xdr:nvSpPr>
      <xdr:spPr>
        <a:xfrm>
          <a:off x="7933762" y="4908176"/>
          <a:ext cx="2420471" cy="763425"/>
        </a:xfrm>
        <a:prstGeom prst="flowChartTerminator">
          <a:avLst/>
        </a:prstGeom>
        <a:ln>
          <a:solidFill>
            <a:schemeClr val="accent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200" b="1">
              <a:latin typeface="Arial" panose="020B0604020202020204" pitchFamily="34" charset="0"/>
              <a:cs typeface="Arial" panose="020B0604020202020204" pitchFamily="34" charset="0"/>
            </a:rPr>
            <a:t>PPS Programmatoeslag-regeling</a:t>
          </a:r>
          <a:r>
            <a:rPr lang="nl-NL" sz="1200" b="1" baseline="0">
              <a:latin typeface="Arial" panose="020B0604020202020204" pitchFamily="34" charset="0"/>
              <a:cs typeface="Arial" panose="020B0604020202020204" pitchFamily="34" charset="0"/>
            </a:rPr>
            <a:t> (tot en met 2023)</a:t>
          </a:r>
          <a:endParaRPr lang="nl-NL" sz="1200" b="1">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784412</xdr:colOff>
      <xdr:row>0</xdr:row>
      <xdr:rowOff>179294</xdr:rowOff>
    </xdr:from>
    <xdr:to>
      <xdr:col>30</xdr:col>
      <xdr:colOff>470647</xdr:colOff>
      <xdr:row>15</xdr:row>
      <xdr:rowOff>0</xdr:rowOff>
    </xdr:to>
    <xdr:sp macro="" textlink="">
      <xdr:nvSpPr>
        <xdr:cNvPr id="2" name="Rectangle: Rounded Corners 1">
          <a:extLst>
            <a:ext uri="{FF2B5EF4-FFF2-40B4-BE49-F238E27FC236}">
              <a16:creationId xmlns:a16="http://schemas.microsoft.com/office/drawing/2014/main" id="{7DEC1DD8-8FA9-4498-B352-F38B0608EE79}"/>
            </a:ext>
          </a:extLst>
        </xdr:cNvPr>
        <xdr:cNvSpPr/>
      </xdr:nvSpPr>
      <xdr:spPr>
        <a:xfrm>
          <a:off x="24944294" y="179294"/>
          <a:ext cx="3204882" cy="3059206"/>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800"/>
            <a:t>EO, 20240429: Waarden die niet verdeeld zijn over FO | IO | EO worden genoteerd</a:t>
          </a:r>
          <a:r>
            <a:rPr lang="nl-NL" sz="1800" baseline="0"/>
            <a:t> bij FO, zoals bv. Cash Bijdrage.</a:t>
          </a:r>
          <a:endParaRPr lang="nl-NL" sz="18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537883</xdr:colOff>
      <xdr:row>0</xdr:row>
      <xdr:rowOff>0</xdr:rowOff>
    </xdr:from>
    <xdr:to>
      <xdr:col>18</xdr:col>
      <xdr:colOff>134471</xdr:colOff>
      <xdr:row>33</xdr:row>
      <xdr:rowOff>54610</xdr:rowOff>
    </xdr:to>
    <xdr:pic>
      <xdr:nvPicPr>
        <xdr:cNvPr id="2" name="Picture 1">
          <a:extLst>
            <a:ext uri="{FF2B5EF4-FFF2-40B4-BE49-F238E27FC236}">
              <a16:creationId xmlns:a16="http://schemas.microsoft.com/office/drawing/2014/main" id="{034EE465-ED71-1E6D-4066-49A04556FA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14765" y="0"/>
          <a:ext cx="7463118" cy="63411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4</xdr:col>
      <xdr:colOff>284077</xdr:colOff>
      <xdr:row>18</xdr:row>
      <xdr:rowOff>179294</xdr:rowOff>
    </xdr:to>
    <xdr:pic>
      <xdr:nvPicPr>
        <xdr:cNvPr id="3" name="Picture 2">
          <a:extLst>
            <a:ext uri="{FF2B5EF4-FFF2-40B4-BE49-F238E27FC236}">
              <a16:creationId xmlns:a16="http://schemas.microsoft.com/office/drawing/2014/main" id="{BA189D49-06A0-3BBB-FF91-6B6EA9F712E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7455842" cy="36082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3</xdr:col>
      <xdr:colOff>123825</xdr:colOff>
      <xdr:row>41</xdr:row>
      <xdr:rowOff>19050</xdr:rowOff>
    </xdr:to>
    <xdr:pic>
      <xdr:nvPicPr>
        <xdr:cNvPr id="4" name="Picture 3">
          <a:extLst>
            <a:ext uri="{FF2B5EF4-FFF2-40B4-BE49-F238E27FC236}">
              <a16:creationId xmlns:a16="http://schemas.microsoft.com/office/drawing/2014/main" id="{4537446F-30B8-C669-B86B-DA7BD83E2B7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810000"/>
          <a:ext cx="6696075" cy="401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3</xdr:col>
      <xdr:colOff>47625</xdr:colOff>
      <xdr:row>57</xdr:row>
      <xdr:rowOff>38100</xdr:rowOff>
    </xdr:to>
    <xdr:pic>
      <xdr:nvPicPr>
        <xdr:cNvPr id="5" name="Picture 4">
          <a:extLst>
            <a:ext uri="{FF2B5EF4-FFF2-40B4-BE49-F238E27FC236}">
              <a16:creationId xmlns:a16="http://schemas.microsoft.com/office/drawing/2014/main" id="{06D8BB99-7A76-7F1B-C2D1-6FA2E440771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8001000"/>
          <a:ext cx="6619875" cy="289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6355DEC-1D20-4AFD-9FE2-7B92A4303151}" name="Table_LuT_Deelnemers" displayName="Table_LuT_Deelnemers" ref="A1:BC11" totalsRowShown="0" headerRowDxfId="160" dataDxfId="159">
  <autoFilter ref="A1:BC11" xr:uid="{66355DEC-1D20-4AFD-9FE2-7B92A4303151}"/>
  <tableColumns count="55">
    <tableColumn id="1" xr3:uid="{B2ECCB66-BD49-4166-8480-D75F0F62B255}" name="ID Deelnemer" dataDxfId="158"/>
    <tableColumn id="2" xr3:uid="{461683E8-A5C2-435B-B582-065999ADFA21}" name="Referentienaam Deelnemer" dataDxfId="157"/>
    <tableColumn id="3" xr3:uid="{67F763B7-25A3-4B9F-B8B9-F406FCC08860}" name="Verkorte Referentienaam Deelnemer" dataDxfId="156"/>
    <tableColumn id="6" xr3:uid="{E25078B6-AFDD-4786-986B-7EE202CA2BAA}" name="Naam Sheet" dataDxfId="155">
      <calculatedColumnFormula>Table_LuT_Deelnemers[[#This Row],[ID Deelnemer]]</calculatedColumnFormula>
    </tableColumn>
    <tableColumn id="4" xr3:uid="{67BB149B-5C06-473B-8352-76CBA6506BF2}" name="Naam Organisatie" dataDxfId="154">
      <calculatedColumnFormula array="1">IF(NOT(Table_LuT_Deelnemers[[#This Row],[DN niet leeg?]]),"",_xlfn.XLOOKUP(Table_LuT_Deelnemers[[#This Row],[ID Deelnemer]],INDEX(Range_Deelnemer_Nrs,,1),INDEX(Range_Deelnemer_Nrs,,2),"",0,1))</calculatedColumnFormula>
    </tableColumn>
    <tableColumn id="5" xr3:uid="{9FDB738F-8B7B-4C81-A068-E4D1EE3F97D0}" name="Type Organisatie" dataDxfId="153">
      <calculatedColumnFormula array="1">IF(NOT(Table_LuT_Deelnemers[[#This Row],[Type Organisatie niet leeg?]]),"",_xlfn.XLOOKUP(Table_LuT_Deelnemers[[#This Row],[ID Deelnemer]],INDEX(Range_Deelnemer_Nrs,,1),INDEX(Range_Deelnemer_Nrs,,3),"",0,1))</calculatedColumnFormula>
    </tableColumn>
    <tableColumn id="7" xr3:uid="{AE4ACFD6-1A1C-445B-A394-05B6BC87717E}" name="KVK-nummer" dataDxfId="152">
      <calculatedColumnFormula array="1">IF(NOT(Table_LuT_Deelnemers[[#This Row],[KVK niet leeg?]]),"",_xlfn.XLOOKUP(Table_LuT_Deelnemers[[#This Row],[ID Deelnemer]],INDEX(Range_Deelnemer_Nrs,,1),INDEX(Range_Deelnemer_Nrs,,4),"",0,1))</calculatedColumnFormula>
    </tableColumn>
    <tableColumn id="15" xr3:uid="{937D4D92-7BDA-42ED-8376-590ADA25C0D9}" name="Buitenlandse organisatie?" dataDxfId="151">
      <calculatedColumnFormula array="1">IF(NOT(Table_LuT_Deelnemers[[#This Row],[Is Buitenlandse organisatie]]),"",_xlfn.XLOOKUP(Table_LuT_Deelnemers[[#This Row],[ID Deelnemer]],INDEX(Range_Deelnemer_Nrs,,1),INDEX(Range_Deelnemer_Nrs,,5),"",0,1))</calculatedColumnFormula>
    </tableColumn>
    <tableColumn id="29" xr3:uid="{37659B05-0F6B-4A2C-A2B7-0CE382FD4832}" name="Kostensystematiek" dataDxfId="150">
      <calculatedColumnFormula array="1">IF(INDIRECT("'"&amp;Table_LuT_Deelnemers[[#This Row],[Naam Sheet]]&amp;"'!Kostensystematiek")="[Maak een keuze]","",INDIRECT("'"&amp;Table_LuT_Deelnemers[[#This Row],[Naam Sheet]]&amp;"'!Kostensystematiek"))</calculatedColumnFormula>
    </tableColumn>
    <tableColumn id="27" xr3:uid="{A29679E3-0656-4E2A-99F6-BCF62698528F}" name="Is MKB?" dataDxfId="149">
      <calculatedColumnFormula>Table_LuT_Deelnemers[[#This Row],[Type Organisatie]]="MKB"</calculatedColumnFormula>
    </tableColumn>
    <tableColumn id="23" xr3:uid="{AA304EA4-A6B2-4A58-B4DC-2CB1444C55C2}" name="Is OO?" dataDxfId="148">
      <calculatedColumnFormula>Table_LuT_Deelnemers[[#This Row],[Type Organisatie]]="Onderzoeksorganisatie"</calculatedColumnFormula>
    </tableColumn>
    <tableColumn id="21" xr3:uid="{04D888C5-BBAF-4E00-AACA-4E750A473756}" name="Is Penvoerder?" dataDxfId="147">
      <calculatedColumnFormula>Table_LuT_Deelnemers[[#This Row],[Verkorte Referentienaam Deelnemer]]="DN1"</calculatedColumnFormula>
    </tableColumn>
    <tableColumn id="14" xr3:uid="{DAC50501-9096-4EFC-BD6A-B8606F29E7E9}" name="Penvoerder niet leeg?" dataDxfId="146">
      <calculatedColumnFormula>NOT(ISBLANK(Deelnemer_1))</calculatedColumnFormula>
    </tableColumn>
    <tableColumn id="12" xr3:uid="{14E61CC3-BD09-4478-8FB1-FBD6B085088E}" name="DN2 niet leeg?" dataDxfId="145">
      <calculatedColumnFormula>NOT(ISBLANK(Deelnemer_2))</calculatedColumnFormula>
    </tableColumn>
    <tableColumn id="16" xr3:uid="{58E4A23A-C21F-4215-AA89-48407DBE9824}" name="DN niet leeg?" dataDxfId="144">
      <calculatedColumnFormula array="1">NOT(ISBLANK(_xlfn.XLOOKUP(Table_LuT_Deelnemers[[#This Row],[ID Deelnemer]],INDEX(Range_Deelnemer_Nrs,,1),INDEX(Range_Deelnemer_Nrs,,2),"",0,1)))</calculatedColumnFormula>
    </tableColumn>
    <tableColumn id="11" xr3:uid="{04654C47-EB5E-4150-8F03-B9F606A27783}" name="Type Organisatie niet leeg?" dataDxfId="143">
      <calculatedColumnFormula array="1">_xlfn.XLOOKUP(Table_LuT_Deelnemers[[#This Row],[ID Deelnemer]],INDEX(Range_Deelnemer_Nrs,,1),INDEX(Range_Deelnemer_Nrs,,3),"",0,1)&lt;&gt;"[Maak een keuze]"</calculatedColumnFormula>
    </tableColumn>
    <tableColumn id="10" xr3:uid="{14D4FBED-BE28-48A3-ACCE-CF1FC19CD388}" name="KVK niet leeg?" dataDxfId="142">
      <calculatedColumnFormula array="1">NOT(ISBLANK(_xlfn.XLOOKUP(Table_LuT_Deelnemers[[#This Row],[ID Deelnemer]],INDEX(Range_Deelnemer_Nrs,,1),INDEX(Range_Deelnemer_Nrs,,4),"",0,1)))</calculatedColumnFormula>
    </tableColumn>
    <tableColumn id="9" xr3:uid="{9E46D84F-F256-4244-90DF-A628FB7F3FA3}" name="Is Buitenlandse organisatie" dataDxfId="141">
      <calculatedColumnFormula array="1">NOT(ISBLANK(_xlfn.XLOOKUP(Table_LuT_Deelnemers[[#This Row],[ID Deelnemer]],INDEX(Range_Deelnemer_Nrs,,1),INDEX(Range_Deelnemer_Nrs,,5),"",0,1)))</calculatedColumnFormula>
    </tableColumn>
    <tableColumn id="30" xr3:uid="{D271C65D-49E7-40D1-94B1-C47E5E31D5B3}" name="Kostensystematiek niet leeg?" dataDxfId="140">
      <calculatedColumnFormula array="1">INDIRECT("'"&amp;Table_LuT_Deelnemers[[#This Row],[Naam Sheet]]&amp;"'!Kostensystematiek")&lt;&gt;"[Maak een keuze]"</calculatedColumnFormula>
    </tableColumn>
    <tableColumn id="26" xr3:uid="{BBF5E28E-A701-4CD5-97C8-2C5317A74DDF}" name="MKB-Consortium - part?" dataDxfId="139">
      <calculatedColumnFormula>OR(NOT(Table_LuT_Deelnemers[[#This Row],[DN niet leeg?]]),Table_LuT_Deelnemers[[#This Row],[Is OO?]],Table_LuT_Deelnemers[[#This Row],[Is MKB?]])</calculatedColumnFormula>
    </tableColumn>
    <tableColumn id="25" xr3:uid="{2051A240-9E2D-4CB0-AADB-E956F3AA43A4}" name="Check 5" dataDxfId="138">
      <calculatedColumnFormula>OR(Table_LuT_Deelnemers[[#This Row],[Verkorte Referentienaam Deelnemer]]&lt;&gt;"DN1",NOT(Table_LuT_Deelnemers[[#This Row],[Penvoerder niet leeg?]]),AND(Subsidie_instrument&lt;&gt;"[Maak een keuze]",NOT(ISBLANK(Projecttitel)),NOT(ISBLANK(Projectacroniem))))</calculatedColumnFormula>
    </tableColumn>
    <tableColumn id="54" xr3:uid="{1DE7264E-828A-4D58-AF93-3297C56E0E7C}" name="Check 6" dataDxfId="6">
      <calculatedColumnFormula>LEN(Projectacroniem)&lt;=30</calculatedColumnFormula>
    </tableColumn>
    <tableColumn id="19" xr3:uid="{E993AB19-BBE0-4C0E-B492-E7E3A93D3920}" name="Check 11" dataDxfId="137">
      <calculatedColumnFormula>OR(Table_LuT_Deelnemers[[#This Row],[Verkorte Referentienaam Deelnemer]]&lt;&gt;"DN1",Table_LuT_Deelnemers[[#This Row],[Penvoerder niet leeg?]],NOT(Table_LuT_Deelnemers[[#This Row],[DN2 niet leeg?]]))</calculatedColumnFormula>
    </tableColumn>
    <tableColumn id="18" xr3:uid="{2265384C-0C39-4B4E-B1DD-575D0147FC57}" name="Check 13" dataDxfId="136">
      <calculatedColumnFormula>OR(Table_LuT_Deelnemers[[#This Row],[Verkorte Referentienaam Deelnemer]]&lt;&gt;"DN2",NOT(_xlfn.XOR(Table_LuT_Deelnemers[[#This Row],[Penvoerder niet leeg?]],Table_LuT_Deelnemers[[#This Row],[DN2 niet leeg?]])))</calculatedColumnFormula>
    </tableColumn>
    <tableColumn id="20" xr3:uid="{569F9949-4BBD-4B40-A336-A398CAEDE5E8}" name="Check 15" dataDxfId="135"/>
    <tableColumn id="22" xr3:uid="{920CD7CA-B9F8-40E6-AF81-3E5EB2BB4325}" name="Check 17" dataDxfId="134">
      <calculatedColumnFormula>IF(Table_LuT_Deelnemers[[#This Row],[Verkorte Referentienaam Deelnemer]]="DN1",OR(Table_LuT_Deelnemers[[#This Row],[DN niet leeg?]],NOT(Table_LuT_Deelnemers[[#This Row],[KVK niet leeg?]])),OR(Table_LuT_Deelnemers[[#This Row],[DN niet leeg?]],AND(NOT(Table_LuT_Deelnemers[[#This Row],[Type Organisatie niet leeg?]]),NOT(Table_LuT_Deelnemers[[#This Row],[KVK niet leeg?]]),NOT(Table_LuT_Deelnemers[[#This Row],[Is Buitenlandse organisatie]]))))</calculatedColumnFormula>
    </tableColumn>
    <tableColumn id="50" xr3:uid="{95A27199-A06D-40BD-9E2A-E081E4C42C32}" name="Check 20" dataDxfId="133">
      <calculatedColumnFormula>OR(NOT(Table_LuT_Deelnemers[[#This Row],[DN niet leeg?]]),NOT(Table_LuT_Deelnemers[[#This Row],[DN2 niet leeg?]]),OR(Table_LuT_Deelnemers[Is OO?]))</calculatedColumnFormula>
    </tableColumn>
    <tableColumn id="8" xr3:uid="{A5E19502-99CA-4D5E-83AB-9B1ACC6AD137}" name="Check 111" dataDxfId="132">
      <calculatedColumnFormula>OR(Table_LuT_Deelnemers[[#This Row],[Verkorte Referentienaam Deelnemer]]="DN1",NOT(_xlfn.XOR(Table_LuT_Deelnemers[[#This Row],[DN niet leeg?]],Table_LuT_Deelnemers[[#This Row],[Type Organisatie niet leeg?]])))</calculatedColumnFormula>
    </tableColumn>
    <tableColumn id="13" xr3:uid="{7FEE7EF3-783D-4740-90E4-2965C377E086}" name="Check 121" dataDxfId="131">
      <calculatedColumnFormula>OR(Table_LuT_Deelnemers[[#This Row],[Verkorte Referentienaam Deelnemer]]&lt;&gt;"DN1",NOT(Table_LuT_Deelnemers[[#This Row],[Penvoerder niet leeg?]]),NOT(Table_LuT_Deelnemers[[#This Row],[Is Buitenlandse organisatie]]))</calculatedColumnFormula>
    </tableColumn>
    <tableColumn id="17" xr3:uid="{768E0FB1-88BA-48CB-9A3E-5AA2760AA804}" name="Check 123" dataDxfId="130">
      <calculatedColumnFormula>OR(NOT(Table_LuT_Deelnemers[[#This Row],[DN niet leeg?]]),Table_LuT_Deelnemers[[#This Row],[Is Buitenlandse organisatie]],Table_LuT_Deelnemers[[#This Row],[KVK niet leeg?]])</calculatedColumnFormula>
    </tableColumn>
    <tableColumn id="24" xr3:uid="{F6A3847E-DD70-419C-BFD6-1A53F8FF7674}" name="Check 125" dataDxfId="129">
      <calculatedColumnFormula>OR(NOT(Table_LuT_Deelnemers[[#This Row],[DN niet leeg?]]),NOT(Table_LuT_Deelnemers[[#This Row],[Is Buitenlandse organisatie]]),NOT(Table_LuT_Deelnemers[[#This Row],[KVK niet leeg?]]))</calculatedColumnFormula>
    </tableColumn>
    <tableColumn id="49" xr3:uid="{78DF510E-E110-48DE-A137-F1AACEC8E859}" name="Check 150" dataDxfId="128">
      <calculatedColumnFormula>OR(NOT(Table_LuT_Deelnemers[[#This Row],[DN niet leeg?]]),Table_LuT_Deelnemers[[#This Row],[Kostensystematiek niet leeg?]])</calculatedColumnFormula>
    </tableColumn>
    <tableColumn id="48" xr3:uid="{C7602741-6EA5-4253-8B06-4535CF26FB44}" name="Check 190" dataDxfId="127">
      <calculatedColumnFormula array="1">OR(NOT(Table_LuT_Deelnemers[[#This Row],[Is Penvoerder?]]),NOT(Table_LuT_Deelnemers[[#This Row],[DN niet leeg?]]),AND(OR(Var_Sub.instr.="MKB hightech",Table_LuT_Deelnemers[[#This Row],[Is OO?]]),OR(Var_Sub.instr.&lt;&gt;"MKB hightech",Table_LuT_Deelnemers[[#This Row],[Is MKB?]])))</calculatedColumnFormula>
    </tableColumn>
    <tableColumn id="28" xr3:uid="{366F7ED7-84E6-41DD-ACD8-3E1F2FE53C1E}" name="Check 200" dataDxfId="126">
      <calculatedColumnFormula array="1">OR(NOT(Table_LuT_Deelnemers[[#This Row],[DN niet leeg?]]),Var_Sub.instr.&lt;&gt;"MKB hightech",Table_LuT_Deelnemers[[#This Row],[Is OO?]],Table_LuT_Deelnemers[[#This Row],[Is MKB?]])</calculatedColumnFormula>
    </tableColumn>
    <tableColumn id="55" xr3:uid="{3F2855E1-E15C-44B8-BAE6-1CFD2920940D}" name="Check 999" dataDxfId="0">
      <calculatedColumnFormula>AND(Table_LuT_Deelnemers[[#This Row],[MKB-Consortium - part?]:[Check 200]])</calculatedColumnFormula>
    </tableColumn>
    <tableColumn id="52" xr3:uid="{AD3A7906-0AF0-4A04-95B3-D9F6C51F2D3B}" name="SUM Kosten MKBs" dataDxfId="125">
      <calculatedColumnFormula>SUMIFS(Table_LuT_Deelnemers[Kosten Totaal],Table_LuT_Deelnemers[Is MKB?],TRUE)</calculatedColumnFormula>
    </tableColumn>
    <tableColumn id="51" xr3:uid="{9EC13316-7E7F-449B-A668-359B0E8D31D2}" name="SUM Kosten OOs" dataDxfId="124">
      <calculatedColumnFormula>SUMIFS(Table_LuT_Deelnemers[Kosten Totaal],Table_LuT_Deelnemers[Is OO?],TRUE)</calculatedColumnFormula>
    </tableColumn>
    <tableColumn id="53" xr3:uid="{F403B289-F872-4047-8CD2-6F2E3AF943E4}" name="Verhouding  SUM kosten OOs / SUM kosten MKBs is OK?" dataDxfId="5">
      <calculatedColumnFormula array="1">IF(Var_Sub.instr.="MKB hightech",Table_LuT_Deelnemers[[#This Row],[SUM Kosten OOs]]/Table_LuT_Deelnemers[[#This Row],[SUM Kosten MKBs]]&lt;=0.5,TRUE)</calculatedColumnFormula>
    </tableColumn>
    <tableColumn id="39" xr3:uid="{EA74AD17-F0DC-4A2D-8CC3-F9B0CBE586BB}" name="Kosten FO" dataDxfId="123">
      <calculatedColumnFormula array="1">INDIRECT("Kst_FO_"&amp;Table_LuT_Deelnemers[[#This Row],[Verkorte Referentienaam Deelnemer]])</calculatedColumnFormula>
    </tableColumn>
    <tableColumn id="38" xr3:uid="{FFC6AF4B-FAEC-42D6-A090-83FD3D3412E1}" name="Kosten IO" dataDxfId="122">
      <calculatedColumnFormula array="1">INDIRECT("Kst_IO_"&amp;Table_LuT_Deelnemers[[#This Row],[Verkorte Referentienaam Deelnemer]])</calculatedColumnFormula>
    </tableColumn>
    <tableColumn id="37" xr3:uid="{31634858-67CB-497B-B273-85EA833A39A1}" name="Kosten EO" dataDxfId="121">
      <calculatedColumnFormula array="1">INDIRECT("Kst_EO_"&amp;Table_LuT_Deelnemers[[#This Row],[Verkorte Referentienaam Deelnemer]])</calculatedColumnFormula>
    </tableColumn>
    <tableColumn id="35" xr3:uid="{2FB77162-E74E-416C-8B73-B7056D0E32B7}" name="Kosten Totaal" dataDxfId="120">
      <calculatedColumnFormula array="1">INDIRECT("Kst_Tot_"&amp;Table_LuT_Deelnemers[[#This Row],[Verkorte Referentienaam Deelnemer]])</calculatedColumnFormula>
    </tableColumn>
    <tableColumn id="40" xr3:uid="{62A8106A-BD05-46ED-AB7E-BD4665AACB8D}" name="Maximale Subsidie FO" dataDxfId="119">
      <calculatedColumnFormula array="1">INDIRECT("Max_Sub_FO_"&amp;Table_LuT_Deelnemers[[#This Row],[Verkorte Referentienaam Deelnemer]])</calculatedColumnFormula>
    </tableColumn>
    <tableColumn id="41" xr3:uid="{849C9E23-463C-49C3-86BA-407F2D1D1334}" name="Maximale Subsidie IO" dataDxfId="118">
      <calculatedColumnFormula array="1">INDIRECT("Max_Sub_IO_"&amp;Table_LuT_Deelnemers[[#This Row],[Verkorte Referentienaam Deelnemer]])</calculatedColumnFormula>
    </tableColumn>
    <tableColumn id="42" xr3:uid="{7C158F10-12AB-4720-81DE-D7C2E143BC75}" name="Maximale Subsidie EO" dataDxfId="117">
      <calculatedColumnFormula array="1">INDIRECT("Max_Sub_EO_"&amp;Table_LuT_Deelnemers[[#This Row],[Verkorte Referentienaam Deelnemer]])</calculatedColumnFormula>
    </tableColumn>
    <tableColumn id="43" xr3:uid="{5287AE7B-CA0E-4E91-82CA-E4B9927C7E2A}" name="Maximale Subsidie Totaal" dataDxfId="116">
      <calculatedColumnFormula array="1">INDIRECT("Max_Sub_"&amp;Table_LuT_Deelnemers[[#This Row],[Verkorte Referentienaam Deelnemer]])</calculatedColumnFormula>
    </tableColumn>
    <tableColumn id="31" xr3:uid="{825BFD0D-B1F7-4FBB-9A6B-704841BF3852}" name="Cash Bijdrage" dataDxfId="115">
      <calculatedColumnFormula array="1">INDIRECT("Cash_"&amp;Table_LuT_Deelnemers[[#This Row],[Verkorte Referentienaam Deelnemer]])</calculatedColumnFormula>
    </tableColumn>
    <tableColumn id="32" xr3:uid="{55BE29A5-7A47-409D-89E7-725EA073A5E7}" name="Cash Ontvangen" dataDxfId="114">
      <calculatedColumnFormula array="1">INDIRECT("Cash_Ontvangen_"&amp;Table_LuT_Deelnemers[[#This Row],[Verkorte Referentienaam Deelnemer]])</calculatedColumnFormula>
    </tableColumn>
    <tableColumn id="33" xr3:uid="{429DBF0C-CC7F-4F49-92E8-AC40F6BE45C7}" name="In-kind Bijdrage" dataDxfId="113">
      <calculatedColumnFormula array="1">INDIRECT("In_kind_"&amp;Table_LuT_Deelnemers[[#This Row],[Verkorte Referentienaam Deelnemer]])</calculatedColumnFormula>
    </tableColumn>
    <tableColumn id="34" xr3:uid="{098F09E4-6668-4AE6-BCDE-CEE9FC5CB8A5}" name="Overige Subsidies" dataDxfId="112">
      <calculatedColumnFormula array="1">INDIRECT("Overige_Subsidies_"&amp;Table_LuT_Deelnemers[[#This Row],[Verkorte Referentienaam Deelnemer]])</calculatedColumnFormula>
    </tableColumn>
    <tableColumn id="44" xr3:uid="{D2A783F1-6B06-4379-927E-C48988E009A2}" name="Gevraagde Subsidie FO" dataDxfId="111">
      <calculatedColumnFormula array="1">INDIRECT("Subsidie_FO_"&amp;Table_LuT_Deelnemers[[#This Row],[Verkorte Referentienaam Deelnemer]])</calculatedColumnFormula>
    </tableColumn>
    <tableColumn id="45" xr3:uid="{AB8E3378-7401-46A9-AE34-AE3335DC3516}" name="Gevraagde Subsidie IO" dataDxfId="110">
      <calculatedColumnFormula array="1">INDIRECT("Subsidie_IO_"&amp;Table_LuT_Deelnemers[[#This Row],[Verkorte Referentienaam Deelnemer]])</calculatedColumnFormula>
    </tableColumn>
    <tableColumn id="46" xr3:uid="{59392CD7-E3F4-496F-BA49-FE869EBC110F}" name="Gevraagde Subsidie EO" dataDxfId="109">
      <calculatedColumnFormula array="1">INDIRECT("Subsidie_EO_"&amp;Table_LuT_Deelnemers[[#This Row],[Verkorte Referentienaam Deelnemer]])</calculatedColumnFormula>
    </tableColumn>
    <tableColumn id="47" xr3:uid="{AB124A4E-B846-4D77-9F7C-4DD1173E4A52}" name="Gevraagde Subsidie Totaal" dataDxfId="108">
      <calculatedColumnFormula array="1">INDIRECT("Subsidie_"&amp;Table_LuT_Deelnemers[[#This Row],[Verkorte Referentienaam Deelnemer]])</calculatedColumnFormula>
    </tableColumn>
    <tableColumn id="36" xr3:uid="{C8AAA2D6-6AB6-4DDB-9CA0-B30FA706ABC6}" name="Financiering Totaal" dataDxfId="107">
      <calculatedColumnFormula array="1">INDIRECT("Fin_Tot_"&amp;Table_LuT_Deelnemers[[#This Row],[Verkorte Referentienaam Deelnemer]])</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FAC3CBC-C5B6-41CB-A754-CE5B98AF7DE6}" name="Table_LuT_Kosten_Deelnemers" displayName="Table_LuT_Kosten_Deelnemers" ref="A1:Y32" totalsRowCount="1" headerRowDxfId="106" dataDxfId="105" totalsRowDxfId="104">
  <autoFilter ref="A1:Y31" xr:uid="{66355DEC-1D20-4AFD-9FE2-7B92A4303151}"/>
  <tableColumns count="25">
    <tableColumn id="6" xr3:uid="{E9DEF675-2A84-4953-A652-BF7D36BD1119}" name="ID Deelnemer" totalsRowLabel="Total" dataDxfId="103" totalsRowDxfId="102"/>
    <tableColumn id="3" xr3:uid="{BA0CFB4D-CEA9-4D29-A008-0C115EE65CBC}" name="FO | IO | EO" dataDxfId="101" totalsRowDxfId="100"/>
    <tableColumn id="25" xr3:uid="{6846BC32-0E6B-4C52-B568-B61F998B9418}" name="Verkorte Referentienaam Deelnemer" dataDxfId="99" totalsRowDxfId="98">
      <calculatedColumnFormula>_xlfn.XLOOKUP(Table_LuT_Kosten_Deelnemers[[#This Row],[ID Deelnemer]],Table_LuT_Deelnemers[ID Deelnemer],Table_LuT_Deelnemers[Verkorte Referentienaam Deelnemer],"&lt;Not in LuT&gt;",0,1)</calculatedColumnFormula>
    </tableColumn>
    <tableColumn id="7" xr3:uid="{8921CF50-03DB-43E8-9CD4-AD11857C4B45}" name="ID Deelnemer # FO | IO | EO" dataDxfId="97" totalsRowDxfId="96">
      <calculatedColumnFormula>Table_LuT_Kosten_Deelnemers[[#This Row],[ID Deelnemer]]&amp;" # "&amp;Table_LuT_Kosten_Deelnemers[[#This Row],[FO | IO | EO]]</calculatedColumnFormula>
    </tableColumn>
    <tableColumn id="19" xr3:uid="{F099301C-52E2-4DAB-ABB7-8A212D232573}" name="Is MKB?" dataDxfId="95" totalsRowDxfId="94">
      <calculatedColumnFormula array="1">_xlfn.XLOOKUP(Table_LuT_Kosten_Deelnemers[[#This Row],[ID Deelnemer]],Table_LuT_Deelnemers[ID Deelnemer],INDIRECT("Table_LuT_Deelnemers["&amp;E$1&amp;"]"),"&lt;Not in LuT&gt;",0,1)</calculatedColumnFormula>
    </tableColumn>
    <tableColumn id="2" xr3:uid="{3D3A2772-852E-4B48-A459-6C0A5E2DEAEF}" name="Is OO?" dataDxfId="93" totalsRowDxfId="92">
      <calculatedColumnFormula array="1">_xlfn.XLOOKUP(Table_LuT_Kosten_Deelnemers[[#This Row],[ID Deelnemer]],Table_LuT_Deelnemers[ID Deelnemer],INDIRECT("Table_LuT_Deelnemers["&amp;F$1&amp;"]"),"&lt;Not in LuT&gt;",0,1)</calculatedColumnFormula>
    </tableColumn>
    <tableColumn id="1" xr3:uid="{80AE8CF7-5EC3-4802-B4FD-4D82E35F1B42}" name="Is Penvoerder?" dataDxfId="91" totalsRowDxfId="90">
      <calculatedColumnFormula array="1">_xlfn.XLOOKUP(Table_LuT_Kosten_Deelnemers[[#This Row],[ID Deelnemer]],Table_LuT_Deelnemers[ID Deelnemer],INDIRECT("Table_LuT_Deelnemers["&amp;G$1&amp;"]"),"&lt;Not in LuT&gt;",0,1)</calculatedColumnFormula>
    </tableColumn>
    <tableColumn id="12" xr3:uid="{7B4885DB-60BD-4799-81DE-6AA16A65B531}" name="Is MKB-Consortium?" dataDxfId="89" totalsRowDxfId="88"/>
    <tableColumn id="4" xr3:uid="{EA83A79C-14E8-4C34-9B4F-8586239EFC65}" name="Naam Organisatie" dataDxfId="87" totalsRowDxfId="86">
      <calculatedColumnFormula array="1">_xlfn.XLOOKUP(Table_LuT_Kosten_Deelnemers[[#This Row],[ID Deelnemer]],Table_LuT_Deelnemers[ID Deelnemer],INDIRECT("Table_LuT_Deelnemers["&amp;I$1&amp;"]"),"&lt;Not in LuT&gt;",0,1)</calculatedColumnFormula>
    </tableColumn>
    <tableColumn id="5" xr3:uid="{1CA9F1B2-2D38-4A97-9174-CC8FC62B44BE}" name="Type Organisatie" dataDxfId="85" totalsRowDxfId="84">
      <calculatedColumnFormula array="1">_xlfn.XLOOKUP(Table_LuT_Kosten_Deelnemers[[#This Row],[ID Deelnemer]],Table_LuT_Deelnemers[ID Deelnemer],INDIRECT("Table_LuT_Deelnemers["&amp;J$1&amp;"]"),"&lt;Not in LuT&gt;",0,1)</calculatedColumnFormula>
    </tableColumn>
    <tableColumn id="8" xr3:uid="{5D56E48A-823C-4D0F-9786-DD159D9A3545}" name="Kosten" totalsRowFunction="sum" dataDxfId="83" totalsRowDxfId="82">
      <calculatedColumnFormula array="1">INDIRECT("'"&amp;$A2&amp;"'!Kosten_"&amp;Table_LuT_Kosten_Deelnemers[[#This Row],[FO | IO | EO]])</calculatedColumnFormula>
    </tableColumn>
    <tableColumn id="9" xr3:uid="{668D2AD6-60CD-4C1C-B839-2949CE89E403}" name="Maximale Subsidie" totalsRowFunction="sum" dataDxfId="81" totalsRowDxfId="80">
      <calculatedColumnFormula array="1">INDIRECT("'"&amp;$A2&amp;"'!Max_Subsidie_"&amp;Table_LuT_Kosten_Deelnemers[[#This Row],[FO | IO | EO]])</calculatedColumnFormula>
    </tableColumn>
    <tableColumn id="23" xr3:uid="{CF152A4E-BE7C-42BC-AABF-37B3C073A2C8}" name="Kosten - Maximale Subsidie" totalsRowFunction="sum" dataDxfId="79" totalsRowDxfId="78">
      <calculatedColumnFormula>Table_LuT_Kosten_Deelnemers[[#This Row],[Kosten]]-Table_LuT_Kosten_Deelnemers[[#This Row],[Maximale Subsidie]]</calculatedColumnFormula>
    </tableColumn>
    <tableColumn id="22" xr3:uid="{6347F155-0B7E-47C4-A5BF-4B0BCE8BFEC0}" name="Kosten OO" totalsRowFunction="sum" dataDxfId="77" totalsRowDxfId="76">
      <calculatedColumnFormula>SUMIFS(Table_LuT_Kosten_Deelnemers[Kosten],Table_LuT_Kosten_Deelnemers[ID Deelnemer],Table_LuT_Kosten_Deelnemers[[#This Row],[ID Deelnemer]],Table_LuT_Kosten_Deelnemers[FO | IO | EO],Table_LuT_Kosten_Deelnemers[[#This Row],[FO | IO | EO]],Table_LuT_Kosten_Deelnemers[Type Organisatie],"Onderzoeksorganisatie")</calculatedColumnFormula>
    </tableColumn>
    <tableColumn id="21" xr3:uid="{709C9749-EFD2-430B-8E6B-8457ECCD5A73}" name="Maximale Subsidie OO" totalsRowFunction="sum" dataDxfId="75" totalsRowDxfId="74">
      <calculatedColumnFormula>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calculatedColumnFormula>
    </tableColumn>
    <tableColumn id="18" xr3:uid="{5597CA83-3EC8-4A7E-AC1F-5593ACE094E4}" name="Kosten - Maximale Subsidie OO" totalsRowFunction="sum" dataDxfId="73" totalsRowDxfId="72">
      <calculatedColumnFormula>Table_LuT_Kosten_Deelnemers[[#This Row],[Kosten OO]]-Table_LuT_Kosten_Deelnemers[[#This Row],[Maximale Subsidie OO]]</calculatedColumnFormula>
    </tableColumn>
    <tableColumn id="10" xr3:uid="{5EBE69D4-47BC-4B6F-A425-B9E9FC5A8608}" name="Minimale co-funding - _x000a_Cash" totalsRowFunction="sum" dataDxfId="71" totalsRowDxfId="70">
      <calculatedColumnFormula array="1">_xlfn.XLOOKUP(Var_Sub.instr.&amp;" # "&amp;IF(Var_MKB_Consortium,"TRUE","FALSE"),Table_Min_Cash_CoF_HTSM[Sub.instr. '# MKB-Consortium],INDIRECT("Table_Min_Cash_CoF_HTSM["&amp;Table_LuT_Kosten_Deelnemers[[#This Row],[FO | IO | EO]]&amp;"]"),"&lt;Not in LuT&gt;",0,1)
*Table_LuT_Kosten_Deelnemers[[#This Row],[Kosten - Maximale Subsidie OO]]</calculatedColumnFormula>
    </tableColumn>
    <tableColumn id="24" xr3:uid="{05B0F90D-B3AD-463F-A45F-CB455B3EB8AB}" name="Cash Bijdrage" totalsRowFunction="sum" dataDxfId="69" totalsRowDxfId="68">
      <calculatedColumnFormula array="1">IF(Table_LuT_Kosten_Deelnemers[[#This Row],[FO | IO | EO]]="FO",INDIRECT("Cash_"&amp;Table_LuT_Kosten_Deelnemers[[#This Row],[Verkorte Referentienaam Deelnemer]]),0)</calculatedColumnFormula>
    </tableColumn>
    <tableColumn id="20" xr3:uid="{CB2C9E6F-AFF1-4188-8585-07EBE24D33FC}" name="Cash Ontvangen" totalsRowFunction="sum" dataDxfId="67" totalsRowDxfId="66">
      <calculatedColumnFormula array="1">IF(Table_LuT_Kosten_Deelnemers[[#This Row],[FO | IO | EO]]="FO",INDIRECT("Cash_Ontvangen_"&amp;Table_LuT_Kosten_Deelnemers[[#This Row],[Verkorte Referentienaam Deelnemer]]),0)</calculatedColumnFormula>
    </tableColumn>
    <tableColumn id="26" xr3:uid="{82290919-0076-4E54-BBB3-955509FA5614}" name="Cash Ontvangen OO" totalsRowFunction="sum" dataDxfId="65" totalsRowDxfId="64">
      <calculatedColumnFormula>IF(Table_LuT_Kosten_Deelnemers[[#This Row],[Is OO?]],Table_LuT_Kosten_Deelnemers[[#This Row],[Cash Ontvangen]],0)</calculatedColumnFormula>
    </tableColumn>
    <tableColumn id="17" xr3:uid="{FE05C27E-70B3-4552-827B-C6455A4A602E}" name="In-kind Bijdrage" totalsRowFunction="sum" dataDxfId="63" totalsRowDxfId="62">
      <calculatedColumnFormula array="1">IF(Table_LuT_Kosten_Deelnemers[[#This Row],[FO | IO | EO]]="FO",INDIRECT("In_kind_"&amp;Table_LuT_Kosten_Deelnemers[[#This Row],[Verkorte Referentienaam Deelnemer]]),0)</calculatedColumnFormula>
    </tableColumn>
    <tableColumn id="16" xr3:uid="{0CD97569-733B-4DCF-A73E-11527BF9A64F}" name="Overige Subsidies" totalsRowFunction="sum" dataDxfId="61" totalsRowDxfId="60">
      <calculatedColumnFormula array="1">IF(Table_LuT_Kosten_Deelnemers[[#This Row],[FO | IO | EO]]="FO",INDIRECT("Overige_Subsidies_"&amp;Table_LuT_Kosten_Deelnemers[[#This Row],[Verkorte Referentienaam Deelnemer]]),0)</calculatedColumnFormula>
    </tableColumn>
    <tableColumn id="13" xr3:uid="{9DEA0764-C24D-479D-8C59-B67CB5F77954}" name="Gevraagde Subsidie _x000a_FO" totalsRowFunction="sum" dataDxfId="59" totalsRowDxfId="58">
      <calculatedColumnFormula array="1">INDIRECT("Subsidie_FO_"&amp;Table_LuT_Kosten_Deelnemers[[#This Row],[Verkorte Referentienaam Deelnemer]])</calculatedColumnFormula>
    </tableColumn>
    <tableColumn id="14" xr3:uid="{04986BF2-D149-4450-9057-1D1C4C79FBBD}" name="Gevraagde Subsidie _x000a_IO" totalsRowFunction="sum" dataDxfId="57" totalsRowDxfId="56">
      <calculatedColumnFormula array="1">INDIRECT("Subsidie_IO_"&amp;Table_LuT_Kosten_Deelnemers[[#This Row],[Verkorte Referentienaam Deelnemer]])</calculatedColumnFormula>
    </tableColumn>
    <tableColumn id="15" xr3:uid="{396B329E-A7AE-4878-B40C-88CF32C2C0A7}" name="Gevraagde Subsidie _x000a_EO" totalsRowFunction="sum" dataDxfId="55" totalsRowDxfId="54">
      <calculatedColumnFormula array="1">INDIRECT("Subsidie_EO_"&amp;Table_LuT_Kosten_Deelnemers[[#This Row],[Verkorte Referentienaam Deelnemer]])</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FA6988D-FE0E-4845-917B-D9C3CD77F938}" name="Table_Max_Subsidie_HTSM" displayName="Table_Max_Subsidie_HTSM" ref="A2:H12" totalsRowShown="0" headerRowDxfId="53" dataDxfId="52">
  <tableColumns count="8">
    <tableColumn id="7" xr3:uid="{694D32AF-8574-4277-A2B1-6A4DF834BFAF}" name="Sub.instr. # Is MKB?" dataDxfId="51">
      <calculatedColumnFormula>Table_Max_Subsidie_HTSM[[#This Row],[Sub.instr.]]&amp;" # "&amp;IF(Table_Max_Subsidie_HTSM[[#This Row],[Is MKB?]],"TRUE","FALSE")</calculatedColumnFormula>
    </tableColumn>
    <tableColumn id="8" xr3:uid="{5693147B-AD0A-48AC-A768-F59823B76FC4}" name="Sub.instr." dataDxfId="50">
      <calculatedColumnFormula>_xlfn.XLOOKUP(Table_Max_Subsidie_HTSM[[#This Row],[Subsidie-instrument]],Table_Sub.instr.[Subsidie-instrument],Table_Sub.instr.[Sub.instr.],"&lt;Not in LuT&gt;",0,1)</calculatedColumnFormula>
    </tableColumn>
    <tableColumn id="5" xr3:uid="{FA3F8E8C-E254-4CF6-AC42-2A34FDC9B261}" name="Is MKB?" dataDxfId="49"/>
    <tableColumn id="6" xr3:uid="{9A1CF4E3-056F-4777-A992-F7D8E9C051B5}" name="Subsidie-instrument" dataDxfId="48"/>
    <tableColumn id="1" xr3:uid="{88CF91F6-04DD-4093-A849-21E5A79AC57E}" name="Maximale subsidiepercentages van kosten Organisatie" dataDxfId="47"/>
    <tableColumn id="2" xr3:uid="{44052F1D-1BD0-458E-82B6-BF7CA27ACF2B}" name="FO" dataDxfId="46"/>
    <tableColumn id="3" xr3:uid="{90975BCD-B539-4CE4-A089-43C3ACD70418}" name="IO" dataDxfId="45"/>
    <tableColumn id="4" xr3:uid="{F63371FF-10D7-4D05-8F06-7B60152FD828}" name="EO" dataDxfId="44"/>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03A2922-DB0A-4882-9632-F5CBDBC8E423}" name="Table_Min_Cash_CoF_HTSM" displayName="Table_Min_Cash_CoF_HTSM" ref="A17:H27" totalsRowShown="0" headerRowDxfId="43" dataDxfId="42">
  <tableColumns count="8">
    <tableColumn id="7" xr3:uid="{CF153507-42DC-44F6-8B74-83B54764BD0B}" name="Sub.instr. # MKB-Consortium" dataDxfId="41">
      <calculatedColumnFormula>Table_Min_Cash_CoF_HTSM[[#This Row],[Sub.instr.]]&amp;" # "&amp;IF(Table_Min_Cash_CoF_HTSM[[#This Row],[MKB-Consortium?]],"TRUE","FALSE")</calculatedColumnFormula>
    </tableColumn>
    <tableColumn id="8" xr3:uid="{0B59DA1F-AD96-4706-AB14-D565CFCCB2A0}" name="Sub.instr." dataDxfId="40">
      <calculatedColumnFormula>_xlfn.XLOOKUP(Table_Min_Cash_CoF_HTSM[[#This Row],[Subsidie-instrument]],Table_Sub.instr.[Subsidie-instrument],Table_Sub.instr.[Sub.instr.],"&lt;Not in LuT&gt;",0,1)</calculatedColumnFormula>
    </tableColumn>
    <tableColumn id="5" xr3:uid="{107B7F95-8C3D-4453-8189-75B18110812D}" name="MKB-Consortium?" dataDxfId="39"/>
    <tableColumn id="6" xr3:uid="{7C5C79D7-8D79-4B3C-BB7D-41794D2EEF74}" name="Subsidie-instrument" dataDxfId="38"/>
    <tableColumn id="1" xr3:uid="{5FB72720-D807-44B6-BC04-A1179B22E3CD}" name="Minimale 'private bijdragen (co-funding) in cash'-percentages _x000a_door PPs van kosten OOs minus maximale subsidie OOs Consortium" dataDxfId="37"/>
    <tableColumn id="2" xr3:uid="{DC308DC8-0A07-42F7-9542-C48CABAD22B8}" name="FO" dataDxfId="36"/>
    <tableColumn id="3" xr3:uid="{AC98B7CF-600D-4631-999E-8174576CF04C}" name="IO" dataDxfId="35"/>
    <tableColumn id="4" xr3:uid="{D64B0B72-E354-4795-B3F5-884AF14FC413}" name="EO" dataDxfId="34"/>
  </tableColumns>
  <tableStyleInfo name="TableStyleMedium5"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BE2BC5B-60BE-4D41-A7CC-F861D3C1B19A}" name="Table_Max_Subsidie_Overheid" displayName="Table_Max_Subsidie_Overheid" ref="J2:Q8" totalsRowShown="0" headerRowDxfId="33" dataDxfId="32">
  <tableColumns count="8">
    <tableColumn id="8" xr3:uid="{95A0D604-FEA1-4398-A7FA-9EE46D7E93DB}" name="Sub.reg. # Is OO of niet-economisch?" dataDxfId="31">
      <calculatedColumnFormula>Table_Max_Subsidie_Overheid[[#This Row],[Sub.reg.]]&amp;" # "&amp;IF(Table_Max_Subsidie_Overheid[[#This Row],[Is OO of niet-economisch]],"TRUE","FALSE")</calculatedColumnFormula>
    </tableColumn>
    <tableColumn id="7" xr3:uid="{0702CF32-2C77-463B-8075-5E4C04DA3708}" name="Sub.reg." dataDxfId="30">
      <calculatedColumnFormula>Table_Max_Subsidie_Overheid[[#This Row],[Subsidieregeling]]</calculatedColumnFormula>
    </tableColumn>
    <tableColumn id="5" xr3:uid="{4CC0D043-CEDE-4BDB-97BE-273D7A539F34}" name="Is OO of niet-economisch" dataDxfId="29"/>
    <tableColumn id="6" xr3:uid="{A286997E-4D3F-4CA1-9FDF-28369A59F9A9}" name="Subsidieregeling" dataDxfId="28"/>
    <tableColumn id="1" xr3:uid="{DA42BAB7-3941-4807-86E5-82E445C3B06B}" name="Maximale subsidiepercentages van kosten Organisatie" dataDxfId="27"/>
    <tableColumn id="2" xr3:uid="{F9409633-DB43-4787-B5C7-94936D89E9FE}" name="FO" dataDxfId="26"/>
    <tableColumn id="3" xr3:uid="{783C0C3E-E3C3-4397-92A2-0ADC0EBC4DF0}" name="IO" dataDxfId="25"/>
    <tableColumn id="4" xr3:uid="{68938848-2622-42A6-90ED-C69FB14BEF9A}" name="EO" dataDxfId="24"/>
  </tableColumns>
  <tableStyleInfo name="TableStyleMedium3"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41D5B5B-4C76-4ECF-B814-08ABF178BC09}" name="Table_Min_Cash_CoF_Overheid" displayName="Table_Min_Cash_CoF_Overheid" ref="M16:Q18" totalsRowShown="0" headerRowDxfId="23" dataDxfId="22">
  <tableColumns count="5">
    <tableColumn id="6" xr3:uid="{897D1E6A-41E7-466B-9FE1-CF180C40089C}" name="Subsidieregeling" dataDxfId="21"/>
    <tableColumn id="1" xr3:uid="{74ED0691-C51C-467A-8E7D-2939D2CD861C}" name="Minimale 'private bijdragen (co-funding) in cash'-percentages _x000a_door PPs van kosten OOs minus maximale subsidie OOs" dataDxfId="20"/>
    <tableColumn id="2" xr3:uid="{026A2BD3-94E0-4EE0-9FCF-73F229810ADB}" name="FO" dataDxfId="19"/>
    <tableColumn id="3" xr3:uid="{7820613C-0494-47AC-B2FB-B7A8CBDA9382}" name="IO" dataDxfId="18"/>
    <tableColumn id="4" xr3:uid="{6C2AF5B7-24FF-4EF2-BD91-739E1B2C4E09}" name="EO" dataDxfId="17"/>
  </tableColumns>
  <tableStyleInfo name="TableStyleMedium4"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07DE113-524C-4CF1-9042-64D6DC6A6F59}" name="Table_Sub.instr." displayName="Table_Sub.instr." ref="C31:E36" totalsRowShown="0" headerRowDxfId="16" dataDxfId="15">
  <tableColumns count="3">
    <tableColumn id="1" xr3:uid="{8011E2DE-0971-4CC6-91DD-6249CFFFAA84}" name="Sub.instr." dataDxfId="14"/>
    <tableColumn id="6" xr3:uid="{0899B1E1-A89D-49F7-8B71-380CE74E9934}" name="Subsidie-instrument" dataDxfId="13"/>
    <tableColumn id="2" xr3:uid="{5F555892-49D3-4E40-A7A6-507AEEAA3998}" name="Subsidieregeling" dataDxfId="12"/>
  </tableColumns>
  <tableStyleInfo name="TableStyleMedium3"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DB513DE-86CF-4528-8F52-D50BD99B507C}" name="Table_Foutmeldingen" displayName="Table_Foutmeldingen" ref="A1:C16" totalsRowShown="0" headerRowDxfId="11" dataDxfId="10">
  <autoFilter ref="A1:C16" xr:uid="{2DB513DE-86CF-4528-8F52-D50BD99B507C}"/>
  <tableColumns count="3">
    <tableColumn id="1" xr3:uid="{0616B85C-5315-4E6F-AB12-B3498A089F8C}" name="Nr. Foutmelding" dataDxfId="9"/>
    <tableColumn id="2" xr3:uid="{70A423E3-3A9D-432A-8393-F405E1ACA73C}" name="Foutmelding" dataDxfId="8"/>
    <tableColumn id="3" xr3:uid="{B29CA21D-E9D2-404F-AF02-285F8025431B}" name="FOUT: Foutmelding" dataDxfId="7">
      <calculatedColumnFormula>"FOUT: "&amp;Table_Foutmeldingen[[#This Row],[Foutmelding]]&amp;"!"</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HHT-Theme-Colors-Erna">
      <a:dk1>
        <a:sysClr val="windowText" lastClr="000000"/>
      </a:dk1>
      <a:lt1>
        <a:sysClr val="window" lastClr="FFFFFF"/>
      </a:lt1>
      <a:dk2>
        <a:srgbClr val="333333"/>
      </a:dk2>
      <a:lt2>
        <a:srgbClr val="E6E6E6"/>
      </a:lt2>
      <a:accent1>
        <a:srgbClr val="FF6F00"/>
      </a:accent1>
      <a:accent2>
        <a:srgbClr val="B4B4B4"/>
      </a:accent2>
      <a:accent3>
        <a:srgbClr val="828282"/>
      </a:accent3>
      <a:accent4>
        <a:srgbClr val="05A8AA"/>
      </a:accent4>
      <a:accent5>
        <a:srgbClr val="004E64"/>
      </a:accent5>
      <a:accent6>
        <a:srgbClr val="FFC000"/>
      </a:accent6>
      <a:hlink>
        <a:srgbClr val="05A8AA"/>
      </a:hlink>
      <a:folHlink>
        <a:srgbClr val="3BF6F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19.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2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1C27A-89A6-4645-97AE-7C3E494520A4}">
  <sheetPr codeName="Sheet1"/>
  <dimension ref="A1"/>
  <sheetViews>
    <sheetView showGridLines="0" zoomScale="85" zoomScaleNormal="85" zoomScaleSheetLayoutView="75" workbookViewId="0"/>
  </sheetViews>
  <sheetFormatPr defaultRowHeight="12.75" x14ac:dyDescent="0.2"/>
  <sheetData>
    <row r="1" ht="126.6" customHeight="1" x14ac:dyDescent="0.2"/>
  </sheetData>
  <sheetProtection algorithmName="SHA-512" hashValue="UBVmVk5ZsM263D9k0FydHID1MUOB5iVTUAgZz9x/DedVWPJWlbTpD0919smRh7tX6x6Y6mxrwKnv0fCeOI2CLw==" saltValue="1+/0HJ8hLv5e3jMsVWIV0Q==" spinCount="100000" sheet="1" objects="1" scenarios="1" selectLockedCells="1"/>
  <pageMargins left="0.7" right="0.7" top="0.75" bottom="0.75" header="0.3" footer="0.3"/>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D493-1D98-4328-904B-75C8851E3EE9}">
  <sheetPr codeName="Sheet2">
    <pageSetUpPr autoPageBreaks="0"/>
  </sheetPr>
  <dimension ref="A1"/>
  <sheetViews>
    <sheetView showGridLines="0" showRowColHeaders="0" zoomScale="85" zoomScaleNormal="85" zoomScaleSheetLayoutView="85" workbookViewId="0">
      <selection sqref="A1:XFD1048576"/>
    </sheetView>
  </sheetViews>
  <sheetFormatPr defaultRowHeight="12.75" x14ac:dyDescent="0.2"/>
  <sheetData/>
  <sheetProtection algorithmName="SHA-512" hashValue="ivLaJsMmhi6LB9L9LG93pPPFnrpivkoB/kDtLUqRADXgBs+y+Nxma6axB2UpX7y1wvL/IYNyMks2YAOlnS4T0Q==" saltValue="SmyjQALXFpivz88WtWQzfA==" spinCount="100000" sheet="1" objects="1" scenarios="1" selectLockedCells="1"/>
  <pageMargins left="0.7" right="0.7" top="0.75" bottom="0.75" header="0.3" footer="0.3"/>
  <pageSetup paperSize="9" scale="8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065EB-883C-44E7-8BD2-C52181019E61}">
  <sheetPr codeName="Sheet51">
    <pageSetUpPr fitToPage="1"/>
  </sheetPr>
  <dimension ref="A1:F26"/>
  <sheetViews>
    <sheetView showGridLines="0" tabSelected="1" zoomScale="85" zoomScaleNormal="85" workbookViewId="0">
      <selection activeCell="B3" sqref="B3:C3"/>
    </sheetView>
  </sheetViews>
  <sheetFormatPr defaultColWidth="9.140625" defaultRowHeight="15" customHeight="1" x14ac:dyDescent="0.2"/>
  <cols>
    <col min="1" max="1" width="25.140625" customWidth="1"/>
    <col min="2" max="2" width="57.42578125" customWidth="1"/>
    <col min="3" max="3" width="36.28515625" customWidth="1"/>
    <col min="4" max="4" width="18.140625" customWidth="1"/>
    <col min="5" max="5" width="13.7109375" customWidth="1"/>
    <col min="6" max="6" width="140.28515625" customWidth="1"/>
  </cols>
  <sheetData>
    <row r="1" spans="1:6" ht="30.75" thickBot="1" x14ac:dyDescent="0.45">
      <c r="A1" s="309" t="str" cm="1">
        <f t="array" aca="1" ref="A1" ca="1">"Begroting – " &amp; MID(CELL("filename",$A$1),FIND("]",CELL("filename",$A$1))+1,255)&amp;IF(B5="","",": "&amp;B5)</f>
        <v>Begroting – Basisgegevens Aanvraag</v>
      </c>
      <c r="B1" s="309"/>
      <c r="C1" s="309"/>
      <c r="D1" s="309"/>
      <c r="E1" s="309"/>
      <c r="F1" s="309"/>
    </row>
    <row r="2" spans="1:6" ht="15" customHeight="1" thickBot="1" x14ac:dyDescent="0.25">
      <c r="F2" s="274" t="s">
        <v>178</v>
      </c>
    </row>
    <row r="3" spans="1:6" ht="15" customHeight="1" x14ac:dyDescent="0.2">
      <c r="A3" s="268" t="s">
        <v>223</v>
      </c>
      <c r="B3" s="312" t="s">
        <v>19</v>
      </c>
      <c r="C3" s="312"/>
      <c r="F3" s="308" t="str" cm="1">
        <f t="array" ref="F3">IF(Var_Sub.instr.="PPS-PGT","Let op: Subsidie-instrument 'PPS-Programmatoeslag' is verouderd! Nieuwe aanvragen worden niet gehonoreerd.","")</f>
        <v/>
      </c>
    </row>
    <row r="4" spans="1:6" ht="15" customHeight="1" x14ac:dyDescent="0.2">
      <c r="A4" s="268" t="s">
        <v>0</v>
      </c>
      <c r="B4" s="369"/>
      <c r="C4" s="370"/>
      <c r="D4" s="270"/>
    </row>
    <row r="5" spans="1:6" ht="15" customHeight="1" x14ac:dyDescent="0.2">
      <c r="A5" s="268" t="s">
        <v>10</v>
      </c>
      <c r="B5" s="312"/>
      <c r="C5" s="312"/>
      <c r="D5" s="271" t="s">
        <v>103</v>
      </c>
      <c r="F5" s="275" t="str">
        <f>IF(NOT(_xlfn.XLOOKUP($A8,Table_LuT_Deelnemers[ID Deelnemer],Table_LuT_Deelnemers[Check 6],"&lt;Not in Checks&gt;",0,1)),_xlfn.XLOOKUP(6,Table_Foutmeldingen[Nr. Foutmelding],Table_Foutmeldingen[FOUT: Foutmelding],"&lt;Not in LuT Foutmeldingen&gt;",0,1),"")</f>
        <v/>
      </c>
    </row>
    <row r="6" spans="1:6" ht="15" customHeight="1" x14ac:dyDescent="0.2">
      <c r="A6" s="272"/>
      <c r="B6" s="265"/>
      <c r="C6" s="266"/>
      <c r="D6" s="267"/>
    </row>
    <row r="7" spans="1:6" ht="30" customHeight="1" x14ac:dyDescent="0.2">
      <c r="A7" s="268" t="s">
        <v>53</v>
      </c>
      <c r="B7" s="268" t="s">
        <v>51</v>
      </c>
      <c r="C7" s="273" t="s">
        <v>1</v>
      </c>
      <c r="D7" s="273" t="s">
        <v>102</v>
      </c>
      <c r="E7" s="273" t="s">
        <v>123</v>
      </c>
    </row>
    <row r="8" spans="1:6" ht="15" customHeight="1" x14ac:dyDescent="0.2">
      <c r="A8" s="15" t="s">
        <v>59</v>
      </c>
      <c r="B8" s="269"/>
      <c r="C8" s="269" t="s">
        <v>19</v>
      </c>
      <c r="D8" s="373"/>
      <c r="E8" s="269"/>
      <c r="F8" s="275" t="str">
        <f>IF(NOT(_xlfn.XLOOKUP($A8,Table_LuT_Deelnemers[ID Deelnemer],Table_LuT_Deelnemers[Check 5],"&lt;Not in Checks&gt;",0,1)),_xlfn.XLOOKUP(5,Table_Foutmeldingen[Nr. Foutmelding],Table_Foutmeldingen[FOUT: Foutmelding],"&lt;Not in LuT Foutmeldingen&gt;",0,1),
  IF(NOT(_xlfn.XLOOKUP($A8,Table_LuT_Deelnemers[ID Deelnemer],Table_LuT_Deelnemers[Check 11],"&lt;Not in Checks&gt;",0,1)),_xlfn.XLOOKUP(11,Table_Foutmeldingen[Nr. Foutmelding],Table_Foutmeldingen[FOUT: Foutmelding],"&lt;Not in LuT Foutmeldingen&gt;",0,1),
  IF(NOT(_xlfn.XLOOKUP($A8,Table_LuT_Deelnemers[ID Deelnemer],Table_LuT_Deelnemers[Check 13],"&lt;Not in Checks&gt;",0,1)),_xlfn.XLOOKUP(13,Table_Foutmeldingen[Nr. Foutmelding],Table_Foutmeldingen[FOUT: Foutmelding],"&lt;Not in LuT Foutmeldingen&gt;",0,1),
  IF(NOT(_xlfn.XLOOKUP($A8,Table_LuT_Deelnemers[ID Deelnemer],Table_LuT_Deelnemers[Check 15],"&lt;Not in Checks&gt;",0,1)),_xlfn.XLOOKUP(15,Table_Foutmeldingen[Nr. Foutmelding],Table_Foutmeldingen[FOUT: Foutmelding],"&lt;Not in LuT Foutmeldingen&gt;",0,1),
  IF(NOT(_xlfn.XLOOKUP($A8,Table_LuT_Deelnemers[ID Deelnemer],Table_LuT_Deelnemers[Check 17],"&lt;Not in Checks&gt;",0,1)),_xlfn.XLOOKUP(17,Table_Foutmeldingen[Nr. Foutmelding],Table_Foutmeldingen[FOUT: Foutmelding],"&lt;Not in LuT Foutmeldingen&gt;",0,1),
  IF(NOT(_xlfn.XLOOKUP($A8,Table_LuT_Deelnemers[ID Deelnemer],Table_LuT_Deelnemers[Check 20],"&lt;Not in Checks&gt;",0,1)),_xlfn.XLOOKUP(20,Table_Foutmeldingen[Nr. Foutmelding],Table_Foutmeldingen[FOUT: Foutmelding],"&lt;Not in LuT Foutmeldingen&gt;",0,1),
  IF(NOT(_xlfn.XLOOKUP($A8,Table_LuT_Deelnemers[ID Deelnemer],Table_LuT_Deelnemers[Check 111],"&lt;Not in Checks&gt;",0,1)),_xlfn.XLOOKUP(111,Table_Foutmeldingen[Nr. Foutmelding],Table_Foutmeldingen[FOUT: Foutmelding],"&lt;Not in LuT Foutmeldingen&gt;",0,1),
  IF(NOT(_xlfn.XLOOKUP($A8,Table_LuT_Deelnemers[ID Deelnemer],Table_LuT_Deelnemers[Check 121],"&lt;Not in Checks&gt;",0,1)),_xlfn.XLOOKUP(121,Table_Foutmeldingen[Nr. Foutmelding],Table_Foutmeldingen[FOUT: Foutmelding],"&lt;Not in LuT Foutmeldingen&gt;",0,1),
  IF(NOT(_xlfn.XLOOKUP($A8,Table_LuT_Deelnemers[ID Deelnemer],Table_LuT_Deelnemers[Check 123],"&lt;Not in Checks&gt;",0,1)),_xlfn.XLOOKUP(123,Table_Foutmeldingen[Nr. Foutmelding],Table_Foutmeldingen[FOUT: Foutmelding],"&lt;Not in LuT Foutmeldingen&gt;",0,1),
  IF(NOT(_xlfn.XLOOKUP($A8,Table_LuT_Deelnemers[ID Deelnemer],Table_LuT_Deelnemers[Check 125],"&lt;Not in Checks&gt;",0,1)),_xlfn.XLOOKUP(125,Table_Foutmeldingen[Nr. Foutmelding],Table_Foutmeldingen[FOUT: Foutmelding],"&lt;Not in LuT Foutmeldingen&gt;",0,1),
  IF(NOT(_xlfn.XLOOKUP($A8,Table_LuT_Deelnemers[ID Deelnemer],Table_LuT_Deelnemers[Check 190],"&lt;Not in Checks&gt;",0,1)),_xlfn.XLOOKUP(190,Table_Foutmeldingen[Nr. Foutmelding],Table_Foutmeldingen[FOUT: Foutmelding],"&lt;Not in LuT Foutmeldingen&gt;",0,1),
  IF(NOT(_xlfn.XLOOKUP($A8,Table_LuT_Deelnemers[ID Deelnemer],Table_LuT_Deelnemers[Check 200],"&lt;Not in Checks&gt;",0,1)),_xlfn.XLOOKUP(200,Table_Foutmeldingen[Nr. Foutmelding],Table_Foutmeldingen[FOUT: Foutmelding],"&lt;Not in LuT Foutmeldingen&gt;",0,1),
  ""))))))))))))</f>
        <v/>
      </c>
    </row>
    <row r="9" spans="1:6" ht="15" customHeight="1" x14ac:dyDescent="0.2">
      <c r="A9" s="15" t="s">
        <v>60</v>
      </c>
      <c r="B9" s="269"/>
      <c r="C9" s="269" t="s">
        <v>19</v>
      </c>
      <c r="D9" s="373"/>
      <c r="E9" s="269"/>
      <c r="F9" s="275" t="str">
        <f>IF(NOT(_xlfn.XLOOKUP($A9,Table_LuT_Deelnemers[ID Deelnemer],Table_LuT_Deelnemers[Check 5],"&lt;Not in Checks&gt;",0,1)),_xlfn.XLOOKUP(5,Table_Foutmeldingen[Nr. Foutmelding],Table_Foutmeldingen[FOUT: Foutmelding],"&lt;Not in LuT Foutmeldingen&gt;",0,1),
  IF(NOT(_xlfn.XLOOKUP($A9,Table_LuT_Deelnemers[ID Deelnemer],Table_LuT_Deelnemers[Check 11],"&lt;Not in Checks&gt;",0,1)),_xlfn.XLOOKUP(11,Table_Foutmeldingen[Nr. Foutmelding],Table_Foutmeldingen[FOUT: Foutmelding],"&lt;Not in LuT Foutmeldingen&gt;",0,1),
  IF(NOT(_xlfn.XLOOKUP($A9,Table_LuT_Deelnemers[ID Deelnemer],Table_LuT_Deelnemers[Check 13],"&lt;Not in Checks&gt;",0,1)),_xlfn.XLOOKUP(13,Table_Foutmeldingen[Nr. Foutmelding],Table_Foutmeldingen[FOUT: Foutmelding],"&lt;Not in LuT Foutmeldingen&gt;",0,1),
  IF(NOT(_xlfn.XLOOKUP($A9,Table_LuT_Deelnemers[ID Deelnemer],Table_LuT_Deelnemers[Check 15],"&lt;Not in Checks&gt;",0,1)),_xlfn.XLOOKUP(15,Table_Foutmeldingen[Nr. Foutmelding],Table_Foutmeldingen[FOUT: Foutmelding],"&lt;Not in LuT Foutmeldingen&gt;",0,1),
  IF(NOT(_xlfn.XLOOKUP($A9,Table_LuT_Deelnemers[ID Deelnemer],Table_LuT_Deelnemers[Check 17],"&lt;Not in Checks&gt;",0,1)),_xlfn.XLOOKUP(17,Table_Foutmeldingen[Nr. Foutmelding],Table_Foutmeldingen[FOUT: Foutmelding],"&lt;Not in LuT Foutmeldingen&gt;",0,1),
  IF(NOT(_xlfn.XLOOKUP($A9,Table_LuT_Deelnemers[ID Deelnemer],Table_LuT_Deelnemers[Check 111],"&lt;Not in Checks&gt;",0,1)),_xlfn.XLOOKUP(111,Table_Foutmeldingen[Nr. Foutmelding],Table_Foutmeldingen[FOUT: Foutmelding],"&lt;Not in LuT Foutmeldingen&gt;",0,1),
  IF(NOT(_xlfn.XLOOKUP($A9,Table_LuT_Deelnemers[ID Deelnemer],Table_LuT_Deelnemers[Check 121],"&lt;Not in Checks&gt;",0,1)),_xlfn.XLOOKUP(121,Table_Foutmeldingen[Nr. Foutmelding],Table_Foutmeldingen[FOUT: Foutmelding],"&lt;Not in LuT Foutmeldingen&gt;",0,1),
  IF(NOT(_xlfn.XLOOKUP($A9,Table_LuT_Deelnemers[ID Deelnemer],Table_LuT_Deelnemers[Check 123],"&lt;Not in Checks&gt;",0,1)),_xlfn.XLOOKUP(123,Table_Foutmeldingen[Nr. Foutmelding],Table_Foutmeldingen[FOUT: Foutmelding],"&lt;Not in LuT Foutmeldingen&gt;",0,1),
  IF(NOT(_xlfn.XLOOKUP($A9,Table_LuT_Deelnemers[ID Deelnemer],Table_LuT_Deelnemers[Check 125],"&lt;Not in Checks&gt;",0,1)),_xlfn.XLOOKUP(125,Table_Foutmeldingen[Nr. Foutmelding],Table_Foutmeldingen[FOUT: Foutmelding],"&lt;Not in LuT Foutmeldingen&gt;",0,1),
  IF(NOT(_xlfn.XLOOKUP($A9,Table_LuT_Deelnemers[ID Deelnemer],Table_LuT_Deelnemers[Check 190],"&lt;Not in Checks&gt;",0,1)),_xlfn.XLOOKUP(190,Table_Foutmeldingen[Nr. Foutmelding],Table_Foutmeldingen[FOUT: Foutmelding],"&lt;Not in LuT Foutmeldingen&gt;",0,1),
  IF(NOT(_xlfn.XLOOKUP($A9,Table_LuT_Deelnemers[ID Deelnemer],Table_LuT_Deelnemers[Check 200],"&lt;Not in Checks&gt;",0,1)),_xlfn.XLOOKUP(200,Table_Foutmeldingen[Nr. Foutmelding],Table_Foutmeldingen[FOUT: Foutmelding],"&lt;Not in LuT Foutmeldingen&gt;",0,1),
  "")))))))))))</f>
        <v/>
      </c>
    </row>
    <row r="10" spans="1:6" ht="15" customHeight="1" x14ac:dyDescent="0.2">
      <c r="A10" s="15" t="s">
        <v>61</v>
      </c>
      <c r="B10" s="269"/>
      <c r="C10" s="269" t="s">
        <v>19</v>
      </c>
      <c r="D10" s="373"/>
      <c r="E10" s="269"/>
      <c r="F10" s="275" t="str">
        <f>IF(NOT(_xlfn.XLOOKUP($A10,Table_LuT_Deelnemers[ID Deelnemer],Table_LuT_Deelnemers[Check 5],"&lt;Not in Checks&gt;",0,1)),_xlfn.XLOOKUP(5,Table_Foutmeldingen[Nr. Foutmelding],Table_Foutmeldingen[FOUT: Foutmelding],"&lt;Not in LuT Foutmeldingen&gt;",0,1),
  IF(NOT(_xlfn.XLOOKUP($A10,Table_LuT_Deelnemers[ID Deelnemer],Table_LuT_Deelnemers[Check 11],"&lt;Not in Checks&gt;",0,1)),_xlfn.XLOOKUP(11,Table_Foutmeldingen[Nr. Foutmelding],Table_Foutmeldingen[FOUT: Foutmelding],"&lt;Not in LuT Foutmeldingen&gt;",0,1),
  IF(NOT(_xlfn.XLOOKUP($A10,Table_LuT_Deelnemers[ID Deelnemer],Table_LuT_Deelnemers[Check 13],"&lt;Not in Checks&gt;",0,1)),_xlfn.XLOOKUP(13,Table_Foutmeldingen[Nr. Foutmelding],Table_Foutmeldingen[FOUT: Foutmelding],"&lt;Not in LuT Foutmeldingen&gt;",0,1),
  IF(NOT(_xlfn.XLOOKUP($A10,Table_LuT_Deelnemers[ID Deelnemer],Table_LuT_Deelnemers[Check 15],"&lt;Not in Checks&gt;",0,1)),_xlfn.XLOOKUP(15,Table_Foutmeldingen[Nr. Foutmelding],Table_Foutmeldingen[FOUT: Foutmelding],"&lt;Not in LuT Foutmeldingen&gt;",0,1),
  IF(NOT(_xlfn.XLOOKUP($A10,Table_LuT_Deelnemers[ID Deelnemer],Table_LuT_Deelnemers[Check 17],"&lt;Not in Checks&gt;",0,1)),_xlfn.XLOOKUP(17,Table_Foutmeldingen[Nr. Foutmelding],Table_Foutmeldingen[FOUT: Foutmelding],"&lt;Not in LuT Foutmeldingen&gt;",0,1),
  IF(NOT(_xlfn.XLOOKUP($A10,Table_LuT_Deelnemers[ID Deelnemer],Table_LuT_Deelnemers[Check 111],"&lt;Not in Checks&gt;",0,1)),_xlfn.XLOOKUP(111,Table_Foutmeldingen[Nr. Foutmelding],Table_Foutmeldingen[FOUT: Foutmelding],"&lt;Not in LuT Foutmeldingen&gt;",0,1),
  IF(NOT(_xlfn.XLOOKUP($A10,Table_LuT_Deelnemers[ID Deelnemer],Table_LuT_Deelnemers[Check 121],"&lt;Not in Checks&gt;",0,1)),_xlfn.XLOOKUP(121,Table_Foutmeldingen[Nr. Foutmelding],Table_Foutmeldingen[FOUT: Foutmelding],"&lt;Not in LuT Foutmeldingen&gt;",0,1),
  IF(NOT(_xlfn.XLOOKUP($A10,Table_LuT_Deelnemers[ID Deelnemer],Table_LuT_Deelnemers[Check 123],"&lt;Not in Checks&gt;",0,1)),_xlfn.XLOOKUP(123,Table_Foutmeldingen[Nr. Foutmelding],Table_Foutmeldingen[FOUT: Foutmelding],"&lt;Not in LuT Foutmeldingen&gt;",0,1),
  IF(NOT(_xlfn.XLOOKUP($A10,Table_LuT_Deelnemers[ID Deelnemer],Table_LuT_Deelnemers[Check 125],"&lt;Not in Checks&gt;",0,1)),_xlfn.XLOOKUP(125,Table_Foutmeldingen[Nr. Foutmelding],Table_Foutmeldingen[FOUT: Foutmelding],"&lt;Not in LuT Foutmeldingen&gt;",0,1),
  IF(NOT(_xlfn.XLOOKUP($A10,Table_LuT_Deelnemers[ID Deelnemer],Table_LuT_Deelnemers[Check 190],"&lt;Not in Checks&gt;",0,1)),_xlfn.XLOOKUP(190,Table_Foutmeldingen[Nr. Foutmelding],Table_Foutmeldingen[FOUT: Foutmelding],"&lt;Not in LuT Foutmeldingen&gt;",0,1),
  IF(NOT(_xlfn.XLOOKUP($A10,Table_LuT_Deelnemers[ID Deelnemer],Table_LuT_Deelnemers[Check 200],"&lt;Not in Checks&gt;",0,1)),_xlfn.XLOOKUP(200,Table_Foutmeldingen[Nr. Foutmelding],Table_Foutmeldingen[FOUT: Foutmelding],"&lt;Not in LuT Foutmeldingen&gt;",0,1),
  "")))))))))))</f>
        <v/>
      </c>
    </row>
    <row r="11" spans="1:6" ht="15" customHeight="1" x14ac:dyDescent="0.2">
      <c r="A11" s="15" t="s">
        <v>62</v>
      </c>
      <c r="B11" s="269"/>
      <c r="C11" s="269" t="s">
        <v>19</v>
      </c>
      <c r="D11" s="373"/>
      <c r="E11" s="269"/>
      <c r="F11" s="275" t="str">
        <f>IF(NOT(_xlfn.XLOOKUP($A11,Table_LuT_Deelnemers[ID Deelnemer],Table_LuT_Deelnemers[Check 5],"&lt;Not in Checks&gt;",0,1)),_xlfn.XLOOKUP(5,Table_Foutmeldingen[Nr. Foutmelding],Table_Foutmeldingen[FOUT: Foutmelding],"&lt;Not in LuT Foutmeldingen&gt;",0,1),
  IF(NOT(_xlfn.XLOOKUP($A11,Table_LuT_Deelnemers[ID Deelnemer],Table_LuT_Deelnemers[Check 11],"&lt;Not in Checks&gt;",0,1)),_xlfn.XLOOKUP(11,Table_Foutmeldingen[Nr. Foutmelding],Table_Foutmeldingen[FOUT: Foutmelding],"&lt;Not in LuT Foutmeldingen&gt;",0,1),
  IF(NOT(_xlfn.XLOOKUP($A11,Table_LuT_Deelnemers[ID Deelnemer],Table_LuT_Deelnemers[Check 13],"&lt;Not in Checks&gt;",0,1)),_xlfn.XLOOKUP(13,Table_Foutmeldingen[Nr. Foutmelding],Table_Foutmeldingen[FOUT: Foutmelding],"&lt;Not in LuT Foutmeldingen&gt;",0,1),
  IF(NOT(_xlfn.XLOOKUP($A11,Table_LuT_Deelnemers[ID Deelnemer],Table_LuT_Deelnemers[Check 15],"&lt;Not in Checks&gt;",0,1)),_xlfn.XLOOKUP(15,Table_Foutmeldingen[Nr. Foutmelding],Table_Foutmeldingen[FOUT: Foutmelding],"&lt;Not in LuT Foutmeldingen&gt;",0,1),
  IF(NOT(_xlfn.XLOOKUP($A11,Table_LuT_Deelnemers[ID Deelnemer],Table_LuT_Deelnemers[Check 17],"&lt;Not in Checks&gt;",0,1)),_xlfn.XLOOKUP(17,Table_Foutmeldingen[Nr. Foutmelding],Table_Foutmeldingen[FOUT: Foutmelding],"&lt;Not in LuT Foutmeldingen&gt;",0,1),
  IF(NOT(_xlfn.XLOOKUP($A11,Table_LuT_Deelnemers[ID Deelnemer],Table_LuT_Deelnemers[Check 111],"&lt;Not in Checks&gt;",0,1)),_xlfn.XLOOKUP(111,Table_Foutmeldingen[Nr. Foutmelding],Table_Foutmeldingen[FOUT: Foutmelding],"&lt;Not in LuT Foutmeldingen&gt;",0,1),
  IF(NOT(_xlfn.XLOOKUP($A11,Table_LuT_Deelnemers[ID Deelnemer],Table_LuT_Deelnemers[Check 121],"&lt;Not in Checks&gt;",0,1)),_xlfn.XLOOKUP(121,Table_Foutmeldingen[Nr. Foutmelding],Table_Foutmeldingen[FOUT: Foutmelding],"&lt;Not in LuT Foutmeldingen&gt;",0,1),
  IF(NOT(_xlfn.XLOOKUP($A11,Table_LuT_Deelnemers[ID Deelnemer],Table_LuT_Deelnemers[Check 123],"&lt;Not in Checks&gt;",0,1)),_xlfn.XLOOKUP(123,Table_Foutmeldingen[Nr. Foutmelding],Table_Foutmeldingen[FOUT: Foutmelding],"&lt;Not in LuT Foutmeldingen&gt;",0,1),
  IF(NOT(_xlfn.XLOOKUP($A11,Table_LuT_Deelnemers[ID Deelnemer],Table_LuT_Deelnemers[Check 125],"&lt;Not in Checks&gt;",0,1)),_xlfn.XLOOKUP(125,Table_Foutmeldingen[Nr. Foutmelding],Table_Foutmeldingen[FOUT: Foutmelding],"&lt;Not in LuT Foutmeldingen&gt;",0,1),
  IF(NOT(_xlfn.XLOOKUP($A11,Table_LuT_Deelnemers[ID Deelnemer],Table_LuT_Deelnemers[Check 190],"&lt;Not in Checks&gt;",0,1)),_xlfn.XLOOKUP(190,Table_Foutmeldingen[Nr. Foutmelding],Table_Foutmeldingen[FOUT: Foutmelding],"&lt;Not in LuT Foutmeldingen&gt;",0,1),
  IF(NOT(_xlfn.XLOOKUP($A11,Table_LuT_Deelnemers[ID Deelnemer],Table_LuT_Deelnemers[Check 200],"&lt;Not in Checks&gt;",0,1)),_xlfn.XLOOKUP(200,Table_Foutmeldingen[Nr. Foutmelding],Table_Foutmeldingen[FOUT: Foutmelding],"&lt;Not in LuT Foutmeldingen&gt;",0,1),
  "")))))))))))</f>
        <v/>
      </c>
    </row>
    <row r="12" spans="1:6" ht="15" customHeight="1" x14ac:dyDescent="0.2">
      <c r="A12" s="15" t="s">
        <v>63</v>
      </c>
      <c r="B12" s="269"/>
      <c r="C12" s="269" t="s">
        <v>19</v>
      </c>
      <c r="D12" s="373"/>
      <c r="E12" s="269"/>
      <c r="F12" s="275" t="str">
        <f>IF(NOT(_xlfn.XLOOKUP($A12,Table_LuT_Deelnemers[ID Deelnemer],Table_LuT_Deelnemers[Check 5],"&lt;Not in Checks&gt;",0,1)),_xlfn.XLOOKUP(5,Table_Foutmeldingen[Nr. Foutmelding],Table_Foutmeldingen[FOUT: Foutmelding],"&lt;Not in LuT Foutmeldingen&gt;",0,1),
  IF(NOT(_xlfn.XLOOKUP($A12,Table_LuT_Deelnemers[ID Deelnemer],Table_LuT_Deelnemers[Check 11],"&lt;Not in Checks&gt;",0,1)),_xlfn.XLOOKUP(11,Table_Foutmeldingen[Nr. Foutmelding],Table_Foutmeldingen[FOUT: Foutmelding],"&lt;Not in LuT Foutmeldingen&gt;",0,1),
  IF(NOT(_xlfn.XLOOKUP($A12,Table_LuT_Deelnemers[ID Deelnemer],Table_LuT_Deelnemers[Check 13],"&lt;Not in Checks&gt;",0,1)),_xlfn.XLOOKUP(13,Table_Foutmeldingen[Nr. Foutmelding],Table_Foutmeldingen[FOUT: Foutmelding],"&lt;Not in LuT Foutmeldingen&gt;",0,1),
  IF(NOT(_xlfn.XLOOKUP($A12,Table_LuT_Deelnemers[ID Deelnemer],Table_LuT_Deelnemers[Check 15],"&lt;Not in Checks&gt;",0,1)),_xlfn.XLOOKUP(15,Table_Foutmeldingen[Nr. Foutmelding],Table_Foutmeldingen[FOUT: Foutmelding],"&lt;Not in LuT Foutmeldingen&gt;",0,1),
  IF(NOT(_xlfn.XLOOKUP($A12,Table_LuT_Deelnemers[ID Deelnemer],Table_LuT_Deelnemers[Check 17],"&lt;Not in Checks&gt;",0,1)),_xlfn.XLOOKUP(17,Table_Foutmeldingen[Nr. Foutmelding],Table_Foutmeldingen[FOUT: Foutmelding],"&lt;Not in LuT Foutmeldingen&gt;",0,1),
  IF(NOT(_xlfn.XLOOKUP($A12,Table_LuT_Deelnemers[ID Deelnemer],Table_LuT_Deelnemers[Check 111],"&lt;Not in Checks&gt;",0,1)),_xlfn.XLOOKUP(111,Table_Foutmeldingen[Nr. Foutmelding],Table_Foutmeldingen[FOUT: Foutmelding],"&lt;Not in LuT Foutmeldingen&gt;",0,1),
  IF(NOT(_xlfn.XLOOKUP($A12,Table_LuT_Deelnemers[ID Deelnemer],Table_LuT_Deelnemers[Check 121],"&lt;Not in Checks&gt;",0,1)),_xlfn.XLOOKUP(121,Table_Foutmeldingen[Nr. Foutmelding],Table_Foutmeldingen[FOUT: Foutmelding],"&lt;Not in LuT Foutmeldingen&gt;",0,1),
  IF(NOT(_xlfn.XLOOKUP($A12,Table_LuT_Deelnemers[ID Deelnemer],Table_LuT_Deelnemers[Check 123],"&lt;Not in Checks&gt;",0,1)),_xlfn.XLOOKUP(123,Table_Foutmeldingen[Nr. Foutmelding],Table_Foutmeldingen[FOUT: Foutmelding],"&lt;Not in LuT Foutmeldingen&gt;",0,1),
  IF(NOT(_xlfn.XLOOKUP($A12,Table_LuT_Deelnemers[ID Deelnemer],Table_LuT_Deelnemers[Check 125],"&lt;Not in Checks&gt;",0,1)),_xlfn.XLOOKUP(125,Table_Foutmeldingen[Nr. Foutmelding],Table_Foutmeldingen[FOUT: Foutmelding],"&lt;Not in LuT Foutmeldingen&gt;",0,1),
  IF(NOT(_xlfn.XLOOKUP($A12,Table_LuT_Deelnemers[ID Deelnemer],Table_LuT_Deelnemers[Check 190],"&lt;Not in Checks&gt;",0,1)),_xlfn.XLOOKUP(190,Table_Foutmeldingen[Nr. Foutmelding],Table_Foutmeldingen[FOUT: Foutmelding],"&lt;Not in LuT Foutmeldingen&gt;",0,1),
  IF(NOT(_xlfn.XLOOKUP($A12,Table_LuT_Deelnemers[ID Deelnemer],Table_LuT_Deelnemers[Check 200],"&lt;Not in Checks&gt;",0,1)),_xlfn.XLOOKUP(200,Table_Foutmeldingen[Nr. Foutmelding],Table_Foutmeldingen[FOUT: Foutmelding],"&lt;Not in LuT Foutmeldingen&gt;",0,1),
  "")))))))))))</f>
        <v/>
      </c>
    </row>
    <row r="13" spans="1:6" ht="15" customHeight="1" x14ac:dyDescent="0.2">
      <c r="A13" s="15" t="s">
        <v>64</v>
      </c>
      <c r="B13" s="269"/>
      <c r="C13" s="269" t="s">
        <v>19</v>
      </c>
      <c r="D13" s="373"/>
      <c r="E13" s="269"/>
      <c r="F13" s="275" t="str">
        <f>IF(NOT(_xlfn.XLOOKUP($A13,Table_LuT_Deelnemers[ID Deelnemer],Table_LuT_Deelnemers[Check 5],"&lt;Not in Checks&gt;",0,1)),_xlfn.XLOOKUP(5,Table_Foutmeldingen[Nr. Foutmelding],Table_Foutmeldingen[FOUT: Foutmelding],"&lt;Not in LuT Foutmeldingen&gt;",0,1),
  IF(NOT(_xlfn.XLOOKUP($A13,Table_LuT_Deelnemers[ID Deelnemer],Table_LuT_Deelnemers[Check 11],"&lt;Not in Checks&gt;",0,1)),_xlfn.XLOOKUP(11,Table_Foutmeldingen[Nr. Foutmelding],Table_Foutmeldingen[FOUT: Foutmelding],"&lt;Not in LuT Foutmeldingen&gt;",0,1),
  IF(NOT(_xlfn.XLOOKUP($A13,Table_LuT_Deelnemers[ID Deelnemer],Table_LuT_Deelnemers[Check 13],"&lt;Not in Checks&gt;",0,1)),_xlfn.XLOOKUP(13,Table_Foutmeldingen[Nr. Foutmelding],Table_Foutmeldingen[FOUT: Foutmelding],"&lt;Not in LuT Foutmeldingen&gt;",0,1),
  IF(NOT(_xlfn.XLOOKUP($A13,Table_LuT_Deelnemers[ID Deelnemer],Table_LuT_Deelnemers[Check 15],"&lt;Not in Checks&gt;",0,1)),_xlfn.XLOOKUP(15,Table_Foutmeldingen[Nr. Foutmelding],Table_Foutmeldingen[FOUT: Foutmelding],"&lt;Not in LuT Foutmeldingen&gt;",0,1),
  IF(NOT(_xlfn.XLOOKUP($A13,Table_LuT_Deelnemers[ID Deelnemer],Table_LuT_Deelnemers[Check 17],"&lt;Not in Checks&gt;",0,1)),_xlfn.XLOOKUP(17,Table_Foutmeldingen[Nr. Foutmelding],Table_Foutmeldingen[FOUT: Foutmelding],"&lt;Not in LuT Foutmeldingen&gt;",0,1),
  IF(NOT(_xlfn.XLOOKUP($A13,Table_LuT_Deelnemers[ID Deelnemer],Table_LuT_Deelnemers[Check 111],"&lt;Not in Checks&gt;",0,1)),_xlfn.XLOOKUP(111,Table_Foutmeldingen[Nr. Foutmelding],Table_Foutmeldingen[FOUT: Foutmelding],"&lt;Not in LuT Foutmeldingen&gt;",0,1),
  IF(NOT(_xlfn.XLOOKUP($A13,Table_LuT_Deelnemers[ID Deelnemer],Table_LuT_Deelnemers[Check 121],"&lt;Not in Checks&gt;",0,1)),_xlfn.XLOOKUP(121,Table_Foutmeldingen[Nr. Foutmelding],Table_Foutmeldingen[FOUT: Foutmelding],"&lt;Not in LuT Foutmeldingen&gt;",0,1),
  IF(NOT(_xlfn.XLOOKUP($A13,Table_LuT_Deelnemers[ID Deelnemer],Table_LuT_Deelnemers[Check 123],"&lt;Not in Checks&gt;",0,1)),_xlfn.XLOOKUP(123,Table_Foutmeldingen[Nr. Foutmelding],Table_Foutmeldingen[FOUT: Foutmelding],"&lt;Not in LuT Foutmeldingen&gt;",0,1),
  IF(NOT(_xlfn.XLOOKUP($A13,Table_LuT_Deelnemers[ID Deelnemer],Table_LuT_Deelnemers[Check 125],"&lt;Not in Checks&gt;",0,1)),_xlfn.XLOOKUP(125,Table_Foutmeldingen[Nr. Foutmelding],Table_Foutmeldingen[FOUT: Foutmelding],"&lt;Not in LuT Foutmeldingen&gt;",0,1),
  IF(NOT(_xlfn.XLOOKUP($A13,Table_LuT_Deelnemers[ID Deelnemer],Table_LuT_Deelnemers[Check 190],"&lt;Not in Checks&gt;",0,1)),_xlfn.XLOOKUP(190,Table_Foutmeldingen[Nr. Foutmelding],Table_Foutmeldingen[FOUT: Foutmelding],"&lt;Not in LuT Foutmeldingen&gt;",0,1),
  IF(NOT(_xlfn.XLOOKUP($A13,Table_LuT_Deelnemers[ID Deelnemer],Table_LuT_Deelnemers[Check 200],"&lt;Not in Checks&gt;",0,1)),_xlfn.XLOOKUP(200,Table_Foutmeldingen[Nr. Foutmelding],Table_Foutmeldingen[FOUT: Foutmelding],"&lt;Not in LuT Foutmeldingen&gt;",0,1),
  "")))))))))))</f>
        <v/>
      </c>
    </row>
    <row r="14" spans="1:6" ht="15" customHeight="1" x14ac:dyDescent="0.2">
      <c r="A14" s="15" t="s">
        <v>65</v>
      </c>
      <c r="B14" s="269"/>
      <c r="C14" s="269" t="s">
        <v>19</v>
      </c>
      <c r="D14" s="373"/>
      <c r="E14" s="269"/>
      <c r="F14" s="275" t="str">
        <f>IF(NOT(_xlfn.XLOOKUP($A14,Table_LuT_Deelnemers[ID Deelnemer],Table_LuT_Deelnemers[Check 5],"&lt;Not in Checks&gt;",0,1)),_xlfn.XLOOKUP(5,Table_Foutmeldingen[Nr. Foutmelding],Table_Foutmeldingen[FOUT: Foutmelding],"&lt;Not in LuT Foutmeldingen&gt;",0,1),
  IF(NOT(_xlfn.XLOOKUP($A14,Table_LuT_Deelnemers[ID Deelnemer],Table_LuT_Deelnemers[Check 11],"&lt;Not in Checks&gt;",0,1)),_xlfn.XLOOKUP(11,Table_Foutmeldingen[Nr. Foutmelding],Table_Foutmeldingen[FOUT: Foutmelding],"&lt;Not in LuT Foutmeldingen&gt;",0,1),
  IF(NOT(_xlfn.XLOOKUP($A14,Table_LuT_Deelnemers[ID Deelnemer],Table_LuT_Deelnemers[Check 13],"&lt;Not in Checks&gt;",0,1)),_xlfn.XLOOKUP(13,Table_Foutmeldingen[Nr. Foutmelding],Table_Foutmeldingen[FOUT: Foutmelding],"&lt;Not in LuT Foutmeldingen&gt;",0,1),
  IF(NOT(_xlfn.XLOOKUP($A14,Table_LuT_Deelnemers[ID Deelnemer],Table_LuT_Deelnemers[Check 15],"&lt;Not in Checks&gt;",0,1)),_xlfn.XLOOKUP(15,Table_Foutmeldingen[Nr. Foutmelding],Table_Foutmeldingen[FOUT: Foutmelding],"&lt;Not in LuT Foutmeldingen&gt;",0,1),
  IF(NOT(_xlfn.XLOOKUP($A14,Table_LuT_Deelnemers[ID Deelnemer],Table_LuT_Deelnemers[Check 17],"&lt;Not in Checks&gt;",0,1)),_xlfn.XLOOKUP(17,Table_Foutmeldingen[Nr. Foutmelding],Table_Foutmeldingen[FOUT: Foutmelding],"&lt;Not in LuT Foutmeldingen&gt;",0,1),
  IF(NOT(_xlfn.XLOOKUP($A14,Table_LuT_Deelnemers[ID Deelnemer],Table_LuT_Deelnemers[Check 111],"&lt;Not in Checks&gt;",0,1)),_xlfn.XLOOKUP(111,Table_Foutmeldingen[Nr. Foutmelding],Table_Foutmeldingen[FOUT: Foutmelding],"&lt;Not in LuT Foutmeldingen&gt;",0,1),
  IF(NOT(_xlfn.XLOOKUP($A14,Table_LuT_Deelnemers[ID Deelnemer],Table_LuT_Deelnemers[Check 121],"&lt;Not in Checks&gt;",0,1)),_xlfn.XLOOKUP(121,Table_Foutmeldingen[Nr. Foutmelding],Table_Foutmeldingen[FOUT: Foutmelding],"&lt;Not in LuT Foutmeldingen&gt;",0,1),
  IF(NOT(_xlfn.XLOOKUP($A14,Table_LuT_Deelnemers[ID Deelnemer],Table_LuT_Deelnemers[Check 123],"&lt;Not in Checks&gt;",0,1)),_xlfn.XLOOKUP(123,Table_Foutmeldingen[Nr. Foutmelding],Table_Foutmeldingen[FOUT: Foutmelding],"&lt;Not in LuT Foutmeldingen&gt;",0,1),
  IF(NOT(_xlfn.XLOOKUP($A14,Table_LuT_Deelnemers[ID Deelnemer],Table_LuT_Deelnemers[Check 125],"&lt;Not in Checks&gt;",0,1)),_xlfn.XLOOKUP(125,Table_Foutmeldingen[Nr. Foutmelding],Table_Foutmeldingen[FOUT: Foutmelding],"&lt;Not in LuT Foutmeldingen&gt;",0,1),
  IF(NOT(_xlfn.XLOOKUP($A14,Table_LuT_Deelnemers[ID Deelnemer],Table_LuT_Deelnemers[Check 190],"&lt;Not in Checks&gt;",0,1)),_xlfn.XLOOKUP(190,Table_Foutmeldingen[Nr. Foutmelding],Table_Foutmeldingen[FOUT: Foutmelding],"&lt;Not in LuT Foutmeldingen&gt;",0,1),
  IF(NOT(_xlfn.XLOOKUP($A14,Table_LuT_Deelnemers[ID Deelnemer],Table_LuT_Deelnemers[Check 200],"&lt;Not in Checks&gt;",0,1)),_xlfn.XLOOKUP(200,Table_Foutmeldingen[Nr. Foutmelding],Table_Foutmeldingen[FOUT: Foutmelding],"&lt;Not in LuT Foutmeldingen&gt;",0,1),
  "")))))))))))</f>
        <v/>
      </c>
    </row>
    <row r="15" spans="1:6" ht="15" customHeight="1" x14ac:dyDescent="0.2">
      <c r="A15" s="15" t="s">
        <v>66</v>
      </c>
      <c r="B15" s="269"/>
      <c r="C15" s="269" t="s">
        <v>19</v>
      </c>
      <c r="D15" s="373"/>
      <c r="E15" s="269"/>
      <c r="F15" s="275" t="str">
        <f>IF(NOT(_xlfn.XLOOKUP($A15,Table_LuT_Deelnemers[ID Deelnemer],Table_LuT_Deelnemers[Check 5],"&lt;Not in Checks&gt;",0,1)),_xlfn.XLOOKUP(5,Table_Foutmeldingen[Nr. Foutmelding],Table_Foutmeldingen[FOUT: Foutmelding],"&lt;Not in LuT Foutmeldingen&gt;",0,1),
  IF(NOT(_xlfn.XLOOKUP($A15,Table_LuT_Deelnemers[ID Deelnemer],Table_LuT_Deelnemers[Check 11],"&lt;Not in Checks&gt;",0,1)),_xlfn.XLOOKUP(11,Table_Foutmeldingen[Nr. Foutmelding],Table_Foutmeldingen[FOUT: Foutmelding],"&lt;Not in LuT Foutmeldingen&gt;",0,1),
  IF(NOT(_xlfn.XLOOKUP($A15,Table_LuT_Deelnemers[ID Deelnemer],Table_LuT_Deelnemers[Check 13],"&lt;Not in Checks&gt;",0,1)),_xlfn.XLOOKUP(13,Table_Foutmeldingen[Nr. Foutmelding],Table_Foutmeldingen[FOUT: Foutmelding],"&lt;Not in LuT Foutmeldingen&gt;",0,1),
  IF(NOT(_xlfn.XLOOKUP($A15,Table_LuT_Deelnemers[ID Deelnemer],Table_LuT_Deelnemers[Check 15],"&lt;Not in Checks&gt;",0,1)),_xlfn.XLOOKUP(15,Table_Foutmeldingen[Nr. Foutmelding],Table_Foutmeldingen[FOUT: Foutmelding],"&lt;Not in LuT Foutmeldingen&gt;",0,1),
  IF(NOT(_xlfn.XLOOKUP($A15,Table_LuT_Deelnemers[ID Deelnemer],Table_LuT_Deelnemers[Check 17],"&lt;Not in Checks&gt;",0,1)),_xlfn.XLOOKUP(17,Table_Foutmeldingen[Nr. Foutmelding],Table_Foutmeldingen[FOUT: Foutmelding],"&lt;Not in LuT Foutmeldingen&gt;",0,1),
  IF(NOT(_xlfn.XLOOKUP($A15,Table_LuT_Deelnemers[ID Deelnemer],Table_LuT_Deelnemers[Check 111],"&lt;Not in Checks&gt;",0,1)),_xlfn.XLOOKUP(111,Table_Foutmeldingen[Nr. Foutmelding],Table_Foutmeldingen[FOUT: Foutmelding],"&lt;Not in LuT Foutmeldingen&gt;",0,1),
  IF(NOT(_xlfn.XLOOKUP($A15,Table_LuT_Deelnemers[ID Deelnemer],Table_LuT_Deelnemers[Check 121],"&lt;Not in Checks&gt;",0,1)),_xlfn.XLOOKUP(121,Table_Foutmeldingen[Nr. Foutmelding],Table_Foutmeldingen[FOUT: Foutmelding],"&lt;Not in LuT Foutmeldingen&gt;",0,1),
  IF(NOT(_xlfn.XLOOKUP($A15,Table_LuT_Deelnemers[ID Deelnemer],Table_LuT_Deelnemers[Check 123],"&lt;Not in Checks&gt;",0,1)),_xlfn.XLOOKUP(123,Table_Foutmeldingen[Nr. Foutmelding],Table_Foutmeldingen[FOUT: Foutmelding],"&lt;Not in LuT Foutmeldingen&gt;",0,1),
  IF(NOT(_xlfn.XLOOKUP($A15,Table_LuT_Deelnemers[ID Deelnemer],Table_LuT_Deelnemers[Check 125],"&lt;Not in Checks&gt;",0,1)),_xlfn.XLOOKUP(125,Table_Foutmeldingen[Nr. Foutmelding],Table_Foutmeldingen[FOUT: Foutmelding],"&lt;Not in LuT Foutmeldingen&gt;",0,1),
  IF(NOT(_xlfn.XLOOKUP($A15,Table_LuT_Deelnemers[ID Deelnemer],Table_LuT_Deelnemers[Check 190],"&lt;Not in Checks&gt;",0,1)),_xlfn.XLOOKUP(190,Table_Foutmeldingen[Nr. Foutmelding],Table_Foutmeldingen[FOUT: Foutmelding],"&lt;Not in LuT Foutmeldingen&gt;",0,1),
  IF(NOT(_xlfn.XLOOKUP($A15,Table_LuT_Deelnemers[ID Deelnemer],Table_LuT_Deelnemers[Check 200],"&lt;Not in Checks&gt;",0,1)),_xlfn.XLOOKUP(200,Table_Foutmeldingen[Nr. Foutmelding],Table_Foutmeldingen[FOUT: Foutmelding],"&lt;Not in LuT Foutmeldingen&gt;",0,1),
  "")))))))))))</f>
        <v/>
      </c>
    </row>
    <row r="16" spans="1:6" ht="15" customHeight="1" x14ac:dyDescent="0.2">
      <c r="A16" s="15" t="s">
        <v>67</v>
      </c>
      <c r="B16" s="269"/>
      <c r="C16" s="269" t="s">
        <v>19</v>
      </c>
      <c r="D16" s="373"/>
      <c r="E16" s="269"/>
      <c r="F16" s="275" t="str">
        <f>IF(NOT(_xlfn.XLOOKUP($A16,Table_LuT_Deelnemers[ID Deelnemer],Table_LuT_Deelnemers[Check 5],"&lt;Not in Checks&gt;",0,1)),_xlfn.XLOOKUP(5,Table_Foutmeldingen[Nr. Foutmelding],Table_Foutmeldingen[FOUT: Foutmelding],"&lt;Not in LuT Foutmeldingen&gt;",0,1),
  IF(NOT(_xlfn.XLOOKUP($A16,Table_LuT_Deelnemers[ID Deelnemer],Table_LuT_Deelnemers[Check 11],"&lt;Not in Checks&gt;",0,1)),_xlfn.XLOOKUP(11,Table_Foutmeldingen[Nr. Foutmelding],Table_Foutmeldingen[FOUT: Foutmelding],"&lt;Not in LuT Foutmeldingen&gt;",0,1),
  IF(NOT(_xlfn.XLOOKUP($A16,Table_LuT_Deelnemers[ID Deelnemer],Table_LuT_Deelnemers[Check 13],"&lt;Not in Checks&gt;",0,1)),_xlfn.XLOOKUP(13,Table_Foutmeldingen[Nr. Foutmelding],Table_Foutmeldingen[FOUT: Foutmelding],"&lt;Not in LuT Foutmeldingen&gt;",0,1),
  IF(NOT(_xlfn.XLOOKUP($A16,Table_LuT_Deelnemers[ID Deelnemer],Table_LuT_Deelnemers[Check 15],"&lt;Not in Checks&gt;",0,1)),_xlfn.XLOOKUP(15,Table_Foutmeldingen[Nr. Foutmelding],Table_Foutmeldingen[FOUT: Foutmelding],"&lt;Not in LuT Foutmeldingen&gt;",0,1),
  IF(NOT(_xlfn.XLOOKUP($A16,Table_LuT_Deelnemers[ID Deelnemer],Table_LuT_Deelnemers[Check 17],"&lt;Not in Checks&gt;",0,1)),_xlfn.XLOOKUP(17,Table_Foutmeldingen[Nr. Foutmelding],Table_Foutmeldingen[FOUT: Foutmelding],"&lt;Not in LuT Foutmeldingen&gt;",0,1),
  IF(NOT(_xlfn.XLOOKUP($A16,Table_LuT_Deelnemers[ID Deelnemer],Table_LuT_Deelnemers[Check 111],"&lt;Not in Checks&gt;",0,1)),_xlfn.XLOOKUP(111,Table_Foutmeldingen[Nr. Foutmelding],Table_Foutmeldingen[FOUT: Foutmelding],"&lt;Not in LuT Foutmeldingen&gt;",0,1),
  IF(NOT(_xlfn.XLOOKUP($A16,Table_LuT_Deelnemers[ID Deelnemer],Table_LuT_Deelnemers[Check 121],"&lt;Not in Checks&gt;",0,1)),_xlfn.XLOOKUP(121,Table_Foutmeldingen[Nr. Foutmelding],Table_Foutmeldingen[FOUT: Foutmelding],"&lt;Not in LuT Foutmeldingen&gt;",0,1),
  IF(NOT(_xlfn.XLOOKUP($A16,Table_LuT_Deelnemers[ID Deelnemer],Table_LuT_Deelnemers[Check 123],"&lt;Not in Checks&gt;",0,1)),_xlfn.XLOOKUP(123,Table_Foutmeldingen[Nr. Foutmelding],Table_Foutmeldingen[FOUT: Foutmelding],"&lt;Not in LuT Foutmeldingen&gt;",0,1),
  IF(NOT(_xlfn.XLOOKUP($A16,Table_LuT_Deelnemers[ID Deelnemer],Table_LuT_Deelnemers[Check 125],"&lt;Not in Checks&gt;",0,1)),_xlfn.XLOOKUP(125,Table_Foutmeldingen[Nr. Foutmelding],Table_Foutmeldingen[FOUT: Foutmelding],"&lt;Not in LuT Foutmeldingen&gt;",0,1),
  IF(NOT(_xlfn.XLOOKUP($A16,Table_LuT_Deelnemers[ID Deelnemer],Table_LuT_Deelnemers[Check 190],"&lt;Not in Checks&gt;",0,1)),_xlfn.XLOOKUP(190,Table_Foutmeldingen[Nr. Foutmelding],Table_Foutmeldingen[FOUT: Foutmelding],"&lt;Not in LuT Foutmeldingen&gt;",0,1),
  IF(NOT(_xlfn.XLOOKUP($A16,Table_LuT_Deelnemers[ID Deelnemer],Table_LuT_Deelnemers[Check 200],"&lt;Not in Checks&gt;",0,1)),_xlfn.XLOOKUP(200,Table_Foutmeldingen[Nr. Foutmelding],Table_Foutmeldingen[FOUT: Foutmelding],"&lt;Not in LuT Foutmeldingen&gt;",0,1),
  "")))))))))))</f>
        <v/>
      </c>
    </row>
    <row r="17" spans="1:6" ht="15" customHeight="1" x14ac:dyDescent="0.2">
      <c r="A17" s="15" t="s">
        <v>68</v>
      </c>
      <c r="B17" s="269"/>
      <c r="C17" s="269" t="s">
        <v>19</v>
      </c>
      <c r="D17" s="373"/>
      <c r="E17" s="269"/>
      <c r="F17" s="275" t="str">
        <f>IF(NOT(_xlfn.XLOOKUP($A17,Table_LuT_Deelnemers[ID Deelnemer],Table_LuT_Deelnemers[Check 5],"&lt;Not in Checks&gt;",0,1)),_xlfn.XLOOKUP(5,Table_Foutmeldingen[Nr. Foutmelding],Table_Foutmeldingen[FOUT: Foutmelding],"&lt;Not in LuT Foutmeldingen&gt;",0,1),
  IF(NOT(_xlfn.XLOOKUP($A17,Table_LuT_Deelnemers[ID Deelnemer],Table_LuT_Deelnemers[Check 11],"&lt;Not in Checks&gt;",0,1)),_xlfn.XLOOKUP(11,Table_Foutmeldingen[Nr. Foutmelding],Table_Foutmeldingen[FOUT: Foutmelding],"&lt;Not in LuT Foutmeldingen&gt;",0,1),
  IF(NOT(_xlfn.XLOOKUP($A17,Table_LuT_Deelnemers[ID Deelnemer],Table_LuT_Deelnemers[Check 13],"&lt;Not in Checks&gt;",0,1)),_xlfn.XLOOKUP(13,Table_Foutmeldingen[Nr. Foutmelding],Table_Foutmeldingen[FOUT: Foutmelding],"&lt;Not in LuT Foutmeldingen&gt;",0,1),
  IF(NOT(_xlfn.XLOOKUP($A17,Table_LuT_Deelnemers[ID Deelnemer],Table_LuT_Deelnemers[Check 15],"&lt;Not in Checks&gt;",0,1)),_xlfn.XLOOKUP(15,Table_Foutmeldingen[Nr. Foutmelding],Table_Foutmeldingen[FOUT: Foutmelding],"&lt;Not in LuT Foutmeldingen&gt;",0,1),
  IF(NOT(_xlfn.XLOOKUP($A17,Table_LuT_Deelnemers[ID Deelnemer],Table_LuT_Deelnemers[Check 17],"&lt;Not in Checks&gt;",0,1)),_xlfn.XLOOKUP(17,Table_Foutmeldingen[Nr. Foutmelding],Table_Foutmeldingen[FOUT: Foutmelding],"&lt;Not in LuT Foutmeldingen&gt;",0,1),
  IF(NOT(_xlfn.XLOOKUP($A17,Table_LuT_Deelnemers[ID Deelnemer],Table_LuT_Deelnemers[Check 111],"&lt;Not in Checks&gt;",0,1)),_xlfn.XLOOKUP(111,Table_Foutmeldingen[Nr. Foutmelding],Table_Foutmeldingen[FOUT: Foutmelding],"&lt;Not in LuT Foutmeldingen&gt;",0,1),
  IF(NOT(_xlfn.XLOOKUP($A17,Table_LuT_Deelnemers[ID Deelnemer],Table_LuT_Deelnemers[Check 121],"&lt;Not in Checks&gt;",0,1)),_xlfn.XLOOKUP(121,Table_Foutmeldingen[Nr. Foutmelding],Table_Foutmeldingen[FOUT: Foutmelding],"&lt;Not in LuT Foutmeldingen&gt;",0,1),
  IF(NOT(_xlfn.XLOOKUP($A17,Table_LuT_Deelnemers[ID Deelnemer],Table_LuT_Deelnemers[Check 123],"&lt;Not in Checks&gt;",0,1)),_xlfn.XLOOKUP(123,Table_Foutmeldingen[Nr. Foutmelding],Table_Foutmeldingen[FOUT: Foutmelding],"&lt;Not in LuT Foutmeldingen&gt;",0,1),
  IF(NOT(_xlfn.XLOOKUP($A17,Table_LuT_Deelnemers[ID Deelnemer],Table_LuT_Deelnemers[Check 125],"&lt;Not in Checks&gt;",0,1)),_xlfn.XLOOKUP(125,Table_Foutmeldingen[Nr. Foutmelding],Table_Foutmeldingen[FOUT: Foutmelding],"&lt;Not in LuT Foutmeldingen&gt;",0,1),
  IF(NOT(_xlfn.XLOOKUP($A17,Table_LuT_Deelnemers[ID Deelnemer],Table_LuT_Deelnemers[Check 190],"&lt;Not in Checks&gt;",0,1)),_xlfn.XLOOKUP(190,Table_Foutmeldingen[Nr. Foutmelding],Table_Foutmeldingen[FOUT: Foutmelding],"&lt;Not in LuT Foutmeldingen&gt;",0,1),
  IF(NOT(_xlfn.XLOOKUP($A17,Table_LuT_Deelnemers[ID Deelnemer],Table_LuT_Deelnemers[Check 200],"&lt;Not in Checks&gt;",0,1)),_xlfn.XLOOKUP(200,Table_Foutmeldingen[Nr. Foutmelding],Table_Foutmeldingen[FOUT: Foutmelding],"&lt;Not in LuT Foutmeldingen&gt;",0,1),
  "")))))))))))</f>
        <v/>
      </c>
    </row>
    <row r="18" spans="1:6" ht="15" customHeight="1" x14ac:dyDescent="0.2">
      <c r="C18" s="276"/>
      <c r="D18" s="276"/>
    </row>
    <row r="20" spans="1:6" ht="60" customHeight="1" x14ac:dyDescent="0.2">
      <c r="A20" s="310" t="s">
        <v>216</v>
      </c>
      <c r="B20" s="313"/>
    </row>
    <row r="24" spans="1:6" ht="60" customHeight="1" x14ac:dyDescent="0.2">
      <c r="A24" s="310" t="s">
        <v>249</v>
      </c>
      <c r="B24" s="311"/>
      <c r="C24" s="277"/>
      <c r="D24" s="277"/>
    </row>
    <row r="26" spans="1:6" ht="75" customHeight="1" x14ac:dyDescent="0.2">
      <c r="A26" s="310" t="s">
        <v>217</v>
      </c>
      <c r="B26" s="311"/>
      <c r="C26" s="311"/>
      <c r="D26" s="311"/>
      <c r="E26" s="311"/>
      <c r="F26" s="311"/>
    </row>
  </sheetData>
  <sheetProtection algorithmName="SHA-512" hashValue="tL1kh0EMGZvYnDLhuHyhDnp825+AGks6k3cWv3l6oH06tybiyXob+kpvKDMbEiZoJRxXDhO0/5XXCgKIWV8wEQ==" saltValue="l2oDAWZoIqjow2x88ZPtwA==" spinCount="100000" sheet="1" objects="1" scenarios="1" selectLockedCells="1"/>
  <mergeCells count="7">
    <mergeCell ref="A1:F1"/>
    <mergeCell ref="A26:F26"/>
    <mergeCell ref="B5:C5"/>
    <mergeCell ref="A24:B24"/>
    <mergeCell ref="A20:B20"/>
    <mergeCell ref="B3:C3"/>
    <mergeCell ref="B4:C4"/>
  </mergeCells>
  <dataValidations count="3">
    <dataValidation type="list" allowBlank="1" showInputMessage="1" showErrorMessage="1" sqref="C8:C17" xr:uid="{5AF875FB-B7E6-4E85-A743-87C4FAACB342}">
      <formula1>ValList_Type_Organisatie</formula1>
    </dataValidation>
    <dataValidation type="list" allowBlank="1" showInputMessage="1" showErrorMessage="1" sqref="E8:E17" xr:uid="{CE0ECC39-129A-42D4-BF71-CC5338CF512B}">
      <formula1>ValList_ja_epsilon</formula1>
    </dataValidation>
    <dataValidation type="list" allowBlank="1" showInputMessage="1" showErrorMessage="1" errorTitle="Plakken niet toegestaan" sqref="B3:C3" xr:uid="{DC53CA6F-C54B-49B9-9474-F125BC83FBA7}">
      <formula1>ValList_Subsidie_instrument</formula1>
    </dataValidation>
  </dataValidations>
  <printOptions gridLines="1"/>
  <pageMargins left="0.74803149606299213" right="0.74803149606299213" top="0.98425196850393704" bottom="0.98425196850393704" header="0.51181102362204722" footer="0.51181102362204722"/>
  <pageSetup paperSize="9" scale="52" orientation="portrait" horizontalDpi="4294967292" verticalDpi="300" r:id="rId1"/>
  <headerFooter alignWithMargins="0">
    <oddFooter>&amp;L&amp;8Erna Olislaegers
&amp;D at &amp;T&amp;C&amp;8&amp;P/&amp;N&amp;R&amp;8File: &amp;F
Sheet: &amp;A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BCBBF-00B5-4CF9-9496-0214E92C4220}">
  <sheetPr codeName="Sheet7">
    <pageSetUpPr fitToPage="1"/>
  </sheetPr>
  <dimension ref="A1:K76"/>
  <sheetViews>
    <sheetView zoomScale="85" zoomScaleNormal="85" workbookViewId="0">
      <selection activeCell="B9" sqref="B9:C9"/>
    </sheetView>
  </sheetViews>
  <sheetFormatPr defaultColWidth="9.140625" defaultRowHeight="15" customHeight="1" x14ac:dyDescent="0.2"/>
  <cols>
    <col min="1" max="2" width="45.7109375" style="46" customWidth="1"/>
    <col min="3" max="3" width="12.7109375" style="46" customWidth="1"/>
    <col min="4" max="4" width="9.7109375" style="46" customWidth="1"/>
    <col min="5" max="5" width="12.7109375" style="46" customWidth="1"/>
    <col min="6" max="6" width="9.7109375" style="46" customWidth="1"/>
    <col min="7" max="7" width="12.7109375" style="46" customWidth="1"/>
    <col min="8" max="8" width="9.7109375" style="46" customWidth="1"/>
    <col min="9" max="10" width="12.7109375" style="46" customWidth="1"/>
    <col min="11" max="16384" width="9.140625" style="46"/>
  </cols>
  <sheetData>
    <row r="1" spans="1:10" ht="30" customHeight="1" x14ac:dyDescent="0.4">
      <c r="A1" s="22" t="str" cm="1">
        <f t="array" aca="1" ref="A1" ca="1">"Begroting – " &amp; MID(CELL("filename",$A$1),FIND("]",CELL("filename",$A$1))+1,255)&amp;IF(B5="","",": "&amp;B5)</f>
        <v>Begroting – Deelnemer 1 - Penvoerder</v>
      </c>
    </row>
    <row r="2" spans="1:10" ht="15" customHeight="1" x14ac:dyDescent="0.2">
      <c r="A2" s="24" t="s">
        <v>101</v>
      </c>
    </row>
    <row r="3" spans="1:10" ht="15" customHeight="1" thickBot="1" x14ac:dyDescent="0.25">
      <c r="A3" s="47"/>
      <c r="B3" s="47"/>
      <c r="C3" s="47"/>
    </row>
    <row r="4" spans="1:10" ht="15" customHeight="1" x14ac:dyDescent="0.2">
      <c r="A4" s="25" t="s">
        <v>10</v>
      </c>
      <c r="B4" s="26" t="str">
        <f>IF(ISBLANK(Projectacroniem),"",Projectacroniem)</f>
        <v/>
      </c>
      <c r="C4" s="27"/>
      <c r="D4" s="48"/>
    </row>
    <row r="5" spans="1:10" ht="15" customHeight="1" x14ac:dyDescent="0.2">
      <c r="A5" s="28" t="str" cm="1">
        <f t="array" aca="1" ref="A5" ca="1">MID(CELL("filename",$A$1),FIND("]",CELL("filename",$A$1))+1,255)</f>
        <v>Deelnemer 1 - Penvoerder</v>
      </c>
      <c r="B5" s="29" t="str" cm="1">
        <f t="array" aca="1" ref="B5" ca="1">IF(ISBLANK(INDIRECT(_xlfn.XLOOKUP(A5,Table_LuT_Deelnemers[ID Deelnemer],Table_LuT_Deelnemers[Referentienaam Deelnemer],"",0,1))),"",INDIRECT(_xlfn.XLOOKUP(A5,Table_LuT_Deelnemers[ID Deelnemer],Table_LuT_Deelnemers[Referentienaam Deelnemer],"",0,1)))</f>
        <v/>
      </c>
      <c r="C5" s="27"/>
      <c r="D5" s="48"/>
    </row>
    <row r="6" spans="1:10" ht="15" customHeight="1" thickBot="1" x14ac:dyDescent="0.25">
      <c r="A6" s="30" t="s">
        <v>1</v>
      </c>
      <c r="B6" s="31" t="str">
        <f ca="1">_xlfn.XLOOKUP(B5,'Basisgegevens Aanvraag'!B8:B17,'Basisgegevens Aanvraag'!C8:C17,"",0,1)</f>
        <v/>
      </c>
      <c r="C6" s="27"/>
      <c r="D6" s="48"/>
    </row>
    <row r="7" spans="1:10" ht="15" customHeight="1" x14ac:dyDescent="0.2">
      <c r="A7" s="32"/>
      <c r="B7" s="27"/>
      <c r="C7" s="27"/>
      <c r="D7" s="48"/>
    </row>
    <row r="8" spans="1:10" ht="15" customHeight="1" thickBot="1" x14ac:dyDescent="0.25">
      <c r="A8" s="33" t="s">
        <v>21</v>
      </c>
      <c r="B8" s="34"/>
      <c r="C8" s="27"/>
      <c r="D8" s="48"/>
    </row>
    <row r="9" spans="1:10" ht="15" customHeight="1" thickBot="1" x14ac:dyDescent="0.25">
      <c r="A9" s="35" t="s">
        <v>5</v>
      </c>
      <c r="B9" s="329" t="s">
        <v>19</v>
      </c>
      <c r="C9" s="330"/>
      <c r="D9" s="48"/>
      <c r="E9" s="314" t="str">
        <f ca="1">IF(NOT(_xlfn.XLOOKUP(A5,Table_LuT_Deelnemers[ID Deelnemer],Table_LuT_Deelnemers[Check 150],"&lt;Not in Checks&gt;",0,1)),_xlfn.XLOOKUP(150,Table_Foutmeldingen[Nr. Foutmelding],Table_Foutmeldingen[FOUT: Foutmelding],"&lt;Not in LuT Foutmeldingen&gt;",0,1),"")</f>
        <v/>
      </c>
      <c r="F9" s="315"/>
      <c r="G9" s="315"/>
      <c r="H9" s="315"/>
      <c r="I9" s="316"/>
    </row>
    <row r="10" spans="1:10" ht="15" customHeight="1" thickBot="1" x14ac:dyDescent="0.25">
      <c r="A10" s="47"/>
      <c r="B10" s="49"/>
      <c r="C10" s="49"/>
      <c r="D10" s="47"/>
      <c r="E10" s="47"/>
      <c r="F10" s="47"/>
      <c r="G10" s="47"/>
      <c r="H10" s="47"/>
      <c r="I10" s="47"/>
    </row>
    <row r="11" spans="1:10" ht="15" customHeight="1" thickBot="1" x14ac:dyDescent="0.25">
      <c r="A11" s="321" t="s">
        <v>36</v>
      </c>
      <c r="B11" s="322"/>
      <c r="C11" s="331"/>
      <c r="D11" s="336" t="s">
        <v>26</v>
      </c>
      <c r="E11" s="337"/>
      <c r="F11" s="336" t="s">
        <v>27</v>
      </c>
      <c r="G11" s="337"/>
      <c r="H11" s="336" t="s">
        <v>28</v>
      </c>
      <c r="I11" s="337"/>
    </row>
    <row r="12" spans="1:10" ht="30" customHeight="1" x14ac:dyDescent="0.2">
      <c r="A12" s="36" t="s">
        <v>22</v>
      </c>
      <c r="B12" s="37" t="s">
        <v>23</v>
      </c>
      <c r="C12" s="38" t="s">
        <v>24</v>
      </c>
      <c r="D12" s="39" t="s">
        <v>25</v>
      </c>
      <c r="E12" s="40" t="s">
        <v>29</v>
      </c>
      <c r="F12" s="39" t="s">
        <v>25</v>
      </c>
      <c r="G12" s="40" t="s">
        <v>29</v>
      </c>
      <c r="H12" s="39" t="s">
        <v>25</v>
      </c>
      <c r="I12" s="40" t="s">
        <v>29</v>
      </c>
      <c r="J12" s="48"/>
    </row>
    <row r="13" spans="1:10" ht="15" customHeight="1" x14ac:dyDescent="0.2">
      <c r="A13" s="51"/>
      <c r="B13" s="52"/>
      <c r="C13" s="53"/>
      <c r="D13" s="54"/>
      <c r="E13" s="55">
        <f>D13*$C13</f>
        <v>0</v>
      </c>
      <c r="F13" s="54"/>
      <c r="G13" s="55">
        <f>F13*$C13</f>
        <v>0</v>
      </c>
      <c r="H13" s="54"/>
      <c r="I13" s="55">
        <f>H13*$C13</f>
        <v>0</v>
      </c>
      <c r="J13" s="48"/>
    </row>
    <row r="14" spans="1:10" ht="15" customHeight="1" x14ac:dyDescent="0.2">
      <c r="A14" s="51"/>
      <c r="B14" s="52"/>
      <c r="C14" s="53"/>
      <c r="D14" s="54"/>
      <c r="E14" s="55">
        <f t="shared" ref="E14:E22" si="0">D14*$C14</f>
        <v>0</v>
      </c>
      <c r="F14" s="54"/>
      <c r="G14" s="55">
        <f t="shared" ref="G14:G22" si="1">F14*$C14</f>
        <v>0</v>
      </c>
      <c r="H14" s="54"/>
      <c r="I14" s="55">
        <f t="shared" ref="I14:I22" si="2">H14*$C14</f>
        <v>0</v>
      </c>
      <c r="J14" s="48"/>
    </row>
    <row r="15" spans="1:10" ht="15" customHeight="1" x14ac:dyDescent="0.2">
      <c r="A15" s="51"/>
      <c r="B15" s="52"/>
      <c r="C15" s="53"/>
      <c r="D15" s="54"/>
      <c r="E15" s="55">
        <f t="shared" si="0"/>
        <v>0</v>
      </c>
      <c r="F15" s="54"/>
      <c r="G15" s="55">
        <f t="shared" si="1"/>
        <v>0</v>
      </c>
      <c r="H15" s="54"/>
      <c r="I15" s="55">
        <f t="shared" si="2"/>
        <v>0</v>
      </c>
      <c r="J15" s="48"/>
    </row>
    <row r="16" spans="1:10" ht="15" customHeight="1" x14ac:dyDescent="0.2">
      <c r="A16" s="51"/>
      <c r="B16" s="52"/>
      <c r="C16" s="53"/>
      <c r="D16" s="54"/>
      <c r="E16" s="55">
        <f t="shared" si="0"/>
        <v>0</v>
      </c>
      <c r="F16" s="54"/>
      <c r="G16" s="55">
        <f t="shared" si="1"/>
        <v>0</v>
      </c>
      <c r="H16" s="54"/>
      <c r="I16" s="55">
        <f t="shared" si="2"/>
        <v>0</v>
      </c>
      <c r="J16" s="48"/>
    </row>
    <row r="17" spans="1:10" ht="15" customHeight="1" x14ac:dyDescent="0.2">
      <c r="A17" s="51"/>
      <c r="B17" s="52"/>
      <c r="C17" s="53"/>
      <c r="D17" s="54"/>
      <c r="E17" s="55">
        <f t="shared" si="0"/>
        <v>0</v>
      </c>
      <c r="F17" s="54"/>
      <c r="G17" s="55">
        <f t="shared" si="1"/>
        <v>0</v>
      </c>
      <c r="H17" s="54"/>
      <c r="I17" s="55">
        <f t="shared" si="2"/>
        <v>0</v>
      </c>
      <c r="J17" s="48"/>
    </row>
    <row r="18" spans="1:10" ht="15" customHeight="1" x14ac:dyDescent="0.2">
      <c r="A18" s="51"/>
      <c r="B18" s="52"/>
      <c r="C18" s="53"/>
      <c r="D18" s="54"/>
      <c r="E18" s="55">
        <f t="shared" si="0"/>
        <v>0</v>
      </c>
      <c r="F18" s="54"/>
      <c r="G18" s="55">
        <f t="shared" si="1"/>
        <v>0</v>
      </c>
      <c r="H18" s="54"/>
      <c r="I18" s="55">
        <f t="shared" si="2"/>
        <v>0</v>
      </c>
      <c r="J18" s="48"/>
    </row>
    <row r="19" spans="1:10" ht="15" customHeight="1" x14ac:dyDescent="0.2">
      <c r="A19" s="51"/>
      <c r="B19" s="52"/>
      <c r="C19" s="53"/>
      <c r="D19" s="54"/>
      <c r="E19" s="55">
        <f t="shared" si="0"/>
        <v>0</v>
      </c>
      <c r="F19" s="54"/>
      <c r="G19" s="55">
        <f t="shared" si="1"/>
        <v>0</v>
      </c>
      <c r="H19" s="54"/>
      <c r="I19" s="55">
        <f t="shared" si="2"/>
        <v>0</v>
      </c>
      <c r="J19" s="48"/>
    </row>
    <row r="20" spans="1:10" ht="15" customHeight="1" x14ac:dyDescent="0.2">
      <c r="A20" s="51"/>
      <c r="B20" s="52"/>
      <c r="C20" s="53"/>
      <c r="D20" s="54"/>
      <c r="E20" s="55">
        <f t="shared" si="0"/>
        <v>0</v>
      </c>
      <c r="F20" s="54"/>
      <c r="G20" s="55">
        <f t="shared" si="1"/>
        <v>0</v>
      </c>
      <c r="H20" s="54"/>
      <c r="I20" s="55">
        <f t="shared" si="2"/>
        <v>0</v>
      </c>
      <c r="J20" s="48"/>
    </row>
    <row r="21" spans="1:10" ht="15" customHeight="1" x14ac:dyDescent="0.2">
      <c r="A21" s="51"/>
      <c r="B21" s="52"/>
      <c r="C21" s="53"/>
      <c r="D21" s="54"/>
      <c r="E21" s="55">
        <f t="shared" si="0"/>
        <v>0</v>
      </c>
      <c r="F21" s="54"/>
      <c r="G21" s="55">
        <f t="shared" si="1"/>
        <v>0</v>
      </c>
      <c r="H21" s="54"/>
      <c r="I21" s="55">
        <f t="shared" si="2"/>
        <v>0</v>
      </c>
      <c r="J21" s="48"/>
    </row>
    <row r="22" spans="1:10" ht="15" customHeight="1" thickBot="1" x14ac:dyDescent="0.25">
      <c r="A22" s="56"/>
      <c r="B22" s="57"/>
      <c r="C22" s="58"/>
      <c r="D22" s="59"/>
      <c r="E22" s="60">
        <f t="shared" si="0"/>
        <v>0</v>
      </c>
      <c r="F22" s="59"/>
      <c r="G22" s="60">
        <f t="shared" si="1"/>
        <v>0</v>
      </c>
      <c r="H22" s="59"/>
      <c r="I22" s="60">
        <f t="shared" si="2"/>
        <v>0</v>
      </c>
      <c r="J22" s="48"/>
    </row>
    <row r="23" spans="1:10" s="45" customFormat="1" ht="15" customHeight="1" x14ac:dyDescent="0.2">
      <c r="A23" s="323" t="s">
        <v>30</v>
      </c>
      <c r="B23" s="324"/>
      <c r="C23" s="324"/>
      <c r="D23" s="41"/>
      <c r="E23" s="42">
        <f>SUBTOTAL(9,E13:E22)</f>
        <v>0</v>
      </c>
      <c r="F23" s="43"/>
      <c r="G23" s="42">
        <f>SUBTOTAL(9,G13:G22)</f>
        <v>0</v>
      </c>
      <c r="H23" s="43"/>
      <c r="I23" s="42">
        <f>SUBTOTAL(9,I13:I22)</f>
        <v>0</v>
      </c>
      <c r="J23" s="44"/>
    </row>
    <row r="24" spans="1:10" ht="15" customHeight="1" thickBot="1" x14ac:dyDescent="0.25">
      <c r="A24" s="317" t="s">
        <v>31</v>
      </c>
      <c r="B24" s="318"/>
      <c r="C24" s="318"/>
      <c r="D24" s="62"/>
      <c r="E24" s="63">
        <f>IF(Kostensystematiek=Vaste_uurtarief,0,(IF(Kostensystematiek=Integrale_Kosten,0,(IF(Kostensystematiek=Directe_Loonkosten,E23*0.5,0)))))</f>
        <v>0</v>
      </c>
      <c r="F24" s="61"/>
      <c r="G24" s="63">
        <f>IF(Kostensystematiek=Vaste_uurtarief,0,(IF(Kostensystematiek=Integrale_Kosten,0,(IF(Kostensystematiek=Directe_Loonkosten,G23*0.5,0)))))</f>
        <v>0</v>
      </c>
      <c r="H24" s="61"/>
      <c r="I24" s="63">
        <f>IF(Kostensystematiek=Vaste_uurtarief,0,(IF(Kostensystematiek=Integrale_Kosten,0,(IF(Kostensystematiek=Directe_Loonkosten,I23*0.5,0)))))</f>
        <v>0</v>
      </c>
      <c r="J24" s="48"/>
    </row>
    <row r="25" spans="1:10" ht="15" customHeight="1" thickBot="1" x14ac:dyDescent="0.25">
      <c r="A25" s="319" t="s">
        <v>32</v>
      </c>
      <c r="B25" s="320"/>
      <c r="C25" s="320"/>
      <c r="D25" s="65"/>
      <c r="E25" s="66">
        <f>SUBTOTAL(9,E13:E24)</f>
        <v>0</v>
      </c>
      <c r="F25" s="67"/>
      <c r="G25" s="66">
        <f>SUBTOTAL(9,G13:G24)</f>
        <v>0</v>
      </c>
      <c r="H25" s="67"/>
      <c r="I25" s="66">
        <f>SUBTOTAL(9,I13:I24)</f>
        <v>0</v>
      </c>
      <c r="J25" s="48"/>
    </row>
    <row r="26" spans="1:10" ht="15" customHeight="1" x14ac:dyDescent="0.2">
      <c r="A26" s="68"/>
      <c r="B26" s="68"/>
      <c r="C26" s="68"/>
      <c r="D26" s="68"/>
      <c r="E26" s="68"/>
      <c r="F26" s="68"/>
      <c r="G26" s="68"/>
      <c r="H26" s="68"/>
      <c r="I26" s="68"/>
    </row>
    <row r="27" spans="1:10" ht="15" customHeight="1" thickBot="1" x14ac:dyDescent="0.25">
      <c r="A27" s="47"/>
      <c r="B27" s="47"/>
      <c r="C27" s="47"/>
      <c r="D27" s="47"/>
      <c r="E27" s="47"/>
      <c r="F27" s="47"/>
      <c r="G27" s="47"/>
      <c r="H27" s="47"/>
      <c r="I27" s="47"/>
    </row>
    <row r="28" spans="1:10" ht="15" customHeight="1" thickBot="1" x14ac:dyDescent="0.25">
      <c r="A28" s="321" t="s">
        <v>37</v>
      </c>
      <c r="B28" s="322"/>
      <c r="C28" s="331"/>
      <c r="D28" s="336" t="s">
        <v>26</v>
      </c>
      <c r="E28" s="337"/>
      <c r="F28" s="336" t="s">
        <v>27</v>
      </c>
      <c r="G28" s="337"/>
      <c r="H28" s="336" t="s">
        <v>28</v>
      </c>
      <c r="I28" s="337"/>
    </row>
    <row r="29" spans="1:10" ht="30" customHeight="1" x14ac:dyDescent="0.2">
      <c r="A29" s="323" t="s">
        <v>33</v>
      </c>
      <c r="B29" s="341"/>
      <c r="C29" s="69" t="s">
        <v>43</v>
      </c>
      <c r="D29" s="70" t="s">
        <v>44</v>
      </c>
      <c r="E29" s="71" t="s">
        <v>45</v>
      </c>
      <c r="F29" s="70" t="s">
        <v>44</v>
      </c>
      <c r="G29" s="71" t="s">
        <v>45</v>
      </c>
      <c r="H29" s="70" t="s">
        <v>44</v>
      </c>
      <c r="I29" s="71" t="s">
        <v>45</v>
      </c>
    </row>
    <row r="30" spans="1:10" ht="15" customHeight="1" x14ac:dyDescent="0.2">
      <c r="A30" s="326"/>
      <c r="B30" s="335"/>
      <c r="C30" s="53"/>
      <c r="D30" s="54"/>
      <c r="E30" s="55">
        <f>D30*$C30</f>
        <v>0</v>
      </c>
      <c r="F30" s="54"/>
      <c r="G30" s="55">
        <f>F30*$C30</f>
        <v>0</v>
      </c>
      <c r="H30" s="54"/>
      <c r="I30" s="55">
        <f>H30*$C30</f>
        <v>0</v>
      </c>
    </row>
    <row r="31" spans="1:10" ht="15" customHeight="1" x14ac:dyDescent="0.2">
      <c r="A31" s="326"/>
      <c r="B31" s="335"/>
      <c r="C31" s="53"/>
      <c r="D31" s="54"/>
      <c r="E31" s="55">
        <f t="shared" ref="E31:E39" si="3">D31*$C31</f>
        <v>0</v>
      </c>
      <c r="F31" s="54"/>
      <c r="G31" s="55">
        <f t="shared" ref="G31:G39" si="4">F31*$C31</f>
        <v>0</v>
      </c>
      <c r="H31" s="54"/>
      <c r="I31" s="55">
        <f t="shared" ref="I31:I39" si="5">H31*$C31</f>
        <v>0</v>
      </c>
    </row>
    <row r="32" spans="1:10" ht="15" customHeight="1" x14ac:dyDescent="0.2">
      <c r="A32" s="326"/>
      <c r="B32" s="327"/>
      <c r="C32" s="72"/>
      <c r="D32" s="54"/>
      <c r="E32" s="55">
        <f t="shared" si="3"/>
        <v>0</v>
      </c>
      <c r="F32" s="54"/>
      <c r="G32" s="55">
        <f t="shared" si="4"/>
        <v>0</v>
      </c>
      <c r="H32" s="54"/>
      <c r="I32" s="55">
        <f t="shared" si="5"/>
        <v>0</v>
      </c>
    </row>
    <row r="33" spans="1:9" ht="15" customHeight="1" x14ac:dyDescent="0.2">
      <c r="A33" s="326"/>
      <c r="B33" s="335"/>
      <c r="C33" s="53"/>
      <c r="D33" s="54"/>
      <c r="E33" s="55">
        <f t="shared" si="3"/>
        <v>0</v>
      </c>
      <c r="F33" s="54"/>
      <c r="G33" s="55">
        <f t="shared" si="4"/>
        <v>0</v>
      </c>
      <c r="H33" s="54"/>
      <c r="I33" s="55">
        <f t="shared" si="5"/>
        <v>0</v>
      </c>
    </row>
    <row r="34" spans="1:9" ht="15" customHeight="1" x14ac:dyDescent="0.2">
      <c r="A34" s="326"/>
      <c r="B34" s="335"/>
      <c r="C34" s="53"/>
      <c r="D34" s="54"/>
      <c r="E34" s="55">
        <f t="shared" si="3"/>
        <v>0</v>
      </c>
      <c r="F34" s="54"/>
      <c r="G34" s="55">
        <f t="shared" si="4"/>
        <v>0</v>
      </c>
      <c r="H34" s="54"/>
      <c r="I34" s="55">
        <f t="shared" si="5"/>
        <v>0</v>
      </c>
    </row>
    <row r="35" spans="1:9" ht="15" customHeight="1" x14ac:dyDescent="0.2">
      <c r="A35" s="326"/>
      <c r="B35" s="327"/>
      <c r="C35" s="72"/>
      <c r="D35" s="54"/>
      <c r="E35" s="55">
        <f t="shared" si="3"/>
        <v>0</v>
      </c>
      <c r="F35" s="54"/>
      <c r="G35" s="55">
        <f t="shared" si="4"/>
        <v>0</v>
      </c>
      <c r="H35" s="54"/>
      <c r="I35" s="55">
        <f t="shared" si="5"/>
        <v>0</v>
      </c>
    </row>
    <row r="36" spans="1:9" ht="15" customHeight="1" x14ac:dyDescent="0.2">
      <c r="A36" s="326"/>
      <c r="B36" s="327"/>
      <c r="C36" s="72"/>
      <c r="D36" s="54"/>
      <c r="E36" s="55">
        <f t="shared" si="3"/>
        <v>0</v>
      </c>
      <c r="F36" s="54"/>
      <c r="G36" s="55">
        <f t="shared" si="4"/>
        <v>0</v>
      </c>
      <c r="H36" s="54"/>
      <c r="I36" s="55">
        <f t="shared" si="5"/>
        <v>0</v>
      </c>
    </row>
    <row r="37" spans="1:9" ht="15" customHeight="1" x14ac:dyDescent="0.2">
      <c r="A37" s="326"/>
      <c r="B37" s="335"/>
      <c r="C37" s="53"/>
      <c r="D37" s="54"/>
      <c r="E37" s="55">
        <f t="shared" si="3"/>
        <v>0</v>
      </c>
      <c r="F37" s="54"/>
      <c r="G37" s="55">
        <f t="shared" si="4"/>
        <v>0</v>
      </c>
      <c r="H37" s="54"/>
      <c r="I37" s="55">
        <f t="shared" si="5"/>
        <v>0</v>
      </c>
    </row>
    <row r="38" spans="1:9" ht="15" customHeight="1" x14ac:dyDescent="0.2">
      <c r="A38" s="326"/>
      <c r="B38" s="327"/>
      <c r="C38" s="72"/>
      <c r="D38" s="54"/>
      <c r="E38" s="55">
        <f t="shared" si="3"/>
        <v>0</v>
      </c>
      <c r="F38" s="54"/>
      <c r="G38" s="55">
        <f t="shared" si="4"/>
        <v>0</v>
      </c>
      <c r="H38" s="54"/>
      <c r="I38" s="55">
        <f t="shared" si="5"/>
        <v>0</v>
      </c>
    </row>
    <row r="39" spans="1:9" ht="15" customHeight="1" thickBot="1" x14ac:dyDescent="0.25">
      <c r="A39" s="338"/>
      <c r="B39" s="339"/>
      <c r="C39" s="73"/>
      <c r="D39" s="59"/>
      <c r="E39" s="60">
        <f t="shared" si="3"/>
        <v>0</v>
      </c>
      <c r="F39" s="59"/>
      <c r="G39" s="60">
        <f t="shared" si="4"/>
        <v>0</v>
      </c>
      <c r="H39" s="59"/>
      <c r="I39" s="60">
        <f t="shared" si="5"/>
        <v>0</v>
      </c>
    </row>
    <row r="40" spans="1:9" ht="15" customHeight="1" thickBot="1" x14ac:dyDescent="0.25">
      <c r="A40" s="321" t="s">
        <v>34</v>
      </c>
      <c r="B40" s="322"/>
      <c r="C40" s="322"/>
      <c r="D40" s="35"/>
      <c r="E40" s="66">
        <f>SUBTOTAL(9,E30:E39)</f>
        <v>0</v>
      </c>
      <c r="F40" s="67"/>
      <c r="G40" s="66">
        <f>SUBTOTAL(9,G30:G39)</f>
        <v>0</v>
      </c>
      <c r="H40" s="67"/>
      <c r="I40" s="66">
        <f>SUBTOTAL(9,I28:I39)</f>
        <v>0</v>
      </c>
    </row>
    <row r="41" spans="1:9" ht="15" customHeight="1" x14ac:dyDescent="0.2">
      <c r="A41" s="68"/>
      <c r="B41" s="68"/>
      <c r="C41" s="68"/>
      <c r="D41" s="68"/>
      <c r="E41" s="68"/>
      <c r="F41" s="68"/>
      <c r="G41" s="68"/>
      <c r="H41" s="68"/>
      <c r="I41" s="68"/>
    </row>
    <row r="42" spans="1:9" ht="15" customHeight="1" thickBot="1" x14ac:dyDescent="0.25">
      <c r="A42" s="47"/>
      <c r="B42" s="47"/>
      <c r="C42" s="47"/>
      <c r="D42" s="47"/>
      <c r="E42" s="47"/>
      <c r="F42" s="47"/>
      <c r="G42" s="47"/>
      <c r="H42" s="47"/>
      <c r="I42" s="47"/>
    </row>
    <row r="43" spans="1:9" ht="15" customHeight="1" thickBot="1" x14ac:dyDescent="0.25">
      <c r="A43" s="332" t="s">
        <v>81</v>
      </c>
      <c r="B43" s="333"/>
      <c r="C43" s="334"/>
      <c r="D43" s="336" t="s">
        <v>26</v>
      </c>
      <c r="E43" s="337"/>
      <c r="F43" s="336" t="s">
        <v>27</v>
      </c>
      <c r="G43" s="337"/>
      <c r="H43" s="336" t="s">
        <v>28</v>
      </c>
      <c r="I43" s="337"/>
    </row>
    <row r="44" spans="1:9" ht="30" customHeight="1" x14ac:dyDescent="0.2">
      <c r="A44" s="323" t="s">
        <v>33</v>
      </c>
      <c r="B44" s="324"/>
      <c r="C44" s="325"/>
      <c r="D44" s="74"/>
      <c r="E44" s="75" t="s">
        <v>15</v>
      </c>
      <c r="F44" s="76"/>
      <c r="G44" s="75" t="s">
        <v>15</v>
      </c>
      <c r="H44" s="77"/>
      <c r="I44" s="75" t="s">
        <v>15</v>
      </c>
    </row>
    <row r="45" spans="1:9" ht="15" customHeight="1" x14ac:dyDescent="0.2">
      <c r="A45" s="326"/>
      <c r="B45" s="327"/>
      <c r="C45" s="328"/>
      <c r="D45" s="62"/>
      <c r="E45" s="78"/>
      <c r="F45" s="61"/>
      <c r="G45" s="78"/>
      <c r="H45" s="79"/>
      <c r="I45" s="78"/>
    </row>
    <row r="46" spans="1:9" ht="15" customHeight="1" x14ac:dyDescent="0.2">
      <c r="A46" s="326"/>
      <c r="B46" s="327"/>
      <c r="C46" s="328"/>
      <c r="D46" s="62"/>
      <c r="E46" s="78"/>
      <c r="F46" s="61"/>
      <c r="G46" s="78"/>
      <c r="H46" s="79"/>
      <c r="I46" s="78"/>
    </row>
    <row r="47" spans="1:9" ht="15" customHeight="1" x14ac:dyDescent="0.2">
      <c r="A47" s="326"/>
      <c r="B47" s="327"/>
      <c r="C47" s="328"/>
      <c r="D47" s="62"/>
      <c r="E47" s="78"/>
      <c r="F47" s="61"/>
      <c r="G47" s="78"/>
      <c r="H47" s="79"/>
      <c r="I47" s="78"/>
    </row>
    <row r="48" spans="1:9" ht="15" customHeight="1" x14ac:dyDescent="0.2">
      <c r="A48" s="326"/>
      <c r="B48" s="327"/>
      <c r="C48" s="328"/>
      <c r="D48" s="62"/>
      <c r="E48" s="78"/>
      <c r="F48" s="61"/>
      <c r="G48" s="78"/>
      <c r="H48" s="79"/>
      <c r="I48" s="78"/>
    </row>
    <row r="49" spans="1:10" ht="15" customHeight="1" x14ac:dyDescent="0.2">
      <c r="A49" s="326"/>
      <c r="B49" s="327"/>
      <c r="C49" s="328"/>
      <c r="D49" s="62"/>
      <c r="E49" s="78"/>
      <c r="F49" s="61"/>
      <c r="G49" s="78"/>
      <c r="H49" s="79"/>
      <c r="I49" s="78"/>
    </row>
    <row r="50" spans="1:10" ht="15" customHeight="1" x14ac:dyDescent="0.2">
      <c r="A50" s="326"/>
      <c r="B50" s="327"/>
      <c r="C50" s="328"/>
      <c r="D50" s="62"/>
      <c r="E50" s="78"/>
      <c r="F50" s="61"/>
      <c r="G50" s="78"/>
      <c r="H50" s="79"/>
      <c r="I50" s="78"/>
    </row>
    <row r="51" spans="1:10" ht="15" customHeight="1" x14ac:dyDescent="0.2">
      <c r="A51" s="326"/>
      <c r="B51" s="327"/>
      <c r="C51" s="328"/>
      <c r="D51" s="62"/>
      <c r="E51" s="78"/>
      <c r="F51" s="61"/>
      <c r="G51" s="78"/>
      <c r="H51" s="79"/>
      <c r="I51" s="78"/>
    </row>
    <row r="52" spans="1:10" ht="15" customHeight="1" x14ac:dyDescent="0.2">
      <c r="A52" s="326"/>
      <c r="B52" s="327"/>
      <c r="C52" s="328"/>
      <c r="D52" s="62"/>
      <c r="E52" s="78"/>
      <c r="F52" s="61"/>
      <c r="G52" s="78"/>
      <c r="H52" s="79"/>
      <c r="I52" s="78"/>
    </row>
    <row r="53" spans="1:10" ht="15" customHeight="1" x14ac:dyDescent="0.2">
      <c r="A53" s="326"/>
      <c r="B53" s="327"/>
      <c r="C53" s="328"/>
      <c r="D53" s="62"/>
      <c r="E53" s="78"/>
      <c r="F53" s="61"/>
      <c r="G53" s="78"/>
      <c r="H53" s="79"/>
      <c r="I53" s="78"/>
    </row>
    <row r="54" spans="1:10" ht="15" customHeight="1" thickBot="1" x14ac:dyDescent="0.25">
      <c r="A54" s="338"/>
      <c r="B54" s="339"/>
      <c r="C54" s="340"/>
      <c r="D54" s="80"/>
      <c r="E54" s="81"/>
      <c r="F54" s="61"/>
      <c r="G54" s="81"/>
      <c r="H54" s="79"/>
      <c r="I54" s="81"/>
    </row>
    <row r="55" spans="1:10" ht="15" customHeight="1" thickBot="1" x14ac:dyDescent="0.25">
      <c r="A55" s="321" t="s">
        <v>35</v>
      </c>
      <c r="B55" s="322"/>
      <c r="C55" s="322"/>
      <c r="D55" s="82"/>
      <c r="E55" s="66">
        <f>SUBTOTAL(9,E45:E54)</f>
        <v>0</v>
      </c>
      <c r="F55" s="67"/>
      <c r="G55" s="66">
        <f>SUBTOTAL(9,G45:G54)</f>
        <v>0</v>
      </c>
      <c r="H55" s="83"/>
      <c r="I55" s="66">
        <f>SUBTOTAL(9,I45:I54)</f>
        <v>0</v>
      </c>
      <c r="J55" s="84">
        <f>SUM(E55,G55,I55)</f>
        <v>0</v>
      </c>
    </row>
    <row r="56" spans="1:10" ht="15" customHeight="1" x14ac:dyDescent="0.2">
      <c r="A56" s="68"/>
      <c r="B56" s="68"/>
      <c r="C56" s="68"/>
      <c r="D56" s="68"/>
      <c r="E56" s="68"/>
      <c r="F56" s="68"/>
      <c r="G56" s="68"/>
      <c r="H56" s="68"/>
      <c r="I56" s="68"/>
    </row>
    <row r="57" spans="1:10" ht="15" customHeight="1" thickBot="1" x14ac:dyDescent="0.25">
      <c r="A57" s="47"/>
      <c r="B57" s="47"/>
      <c r="C57" s="47"/>
      <c r="D57" s="47"/>
      <c r="E57" s="47"/>
      <c r="F57" s="47"/>
      <c r="G57" s="47"/>
      <c r="H57" s="47"/>
      <c r="I57" s="47"/>
    </row>
    <row r="58" spans="1:10" ht="15" customHeight="1" thickBot="1" x14ac:dyDescent="0.25">
      <c r="A58" s="321" t="s">
        <v>38</v>
      </c>
      <c r="B58" s="322"/>
      <c r="C58" s="331"/>
      <c r="D58" s="336" t="s">
        <v>26</v>
      </c>
      <c r="E58" s="337"/>
      <c r="F58" s="336" t="s">
        <v>27</v>
      </c>
      <c r="G58" s="337"/>
      <c r="H58" s="336" t="s">
        <v>28</v>
      </c>
      <c r="I58" s="337"/>
    </row>
    <row r="59" spans="1:10" ht="30" customHeight="1" x14ac:dyDescent="0.2">
      <c r="A59" s="323" t="s">
        <v>33</v>
      </c>
      <c r="B59" s="324"/>
      <c r="C59" s="325"/>
      <c r="D59" s="74"/>
      <c r="E59" s="75" t="s">
        <v>15</v>
      </c>
      <c r="F59" s="77"/>
      <c r="G59" s="75" t="s">
        <v>15</v>
      </c>
      <c r="H59" s="77"/>
      <c r="I59" s="75" t="s">
        <v>15</v>
      </c>
    </row>
    <row r="60" spans="1:10" ht="15" customHeight="1" x14ac:dyDescent="0.2">
      <c r="A60" s="326"/>
      <c r="B60" s="327"/>
      <c r="C60" s="328"/>
      <c r="D60" s="62"/>
      <c r="E60" s="78"/>
      <c r="F60" s="79"/>
      <c r="G60" s="78"/>
      <c r="H60" s="79"/>
      <c r="I60" s="78"/>
    </row>
    <row r="61" spans="1:10" ht="15" customHeight="1" x14ac:dyDescent="0.2">
      <c r="A61" s="326"/>
      <c r="B61" s="327"/>
      <c r="C61" s="328"/>
      <c r="D61" s="62"/>
      <c r="E61" s="78"/>
      <c r="F61" s="79"/>
      <c r="G61" s="78"/>
      <c r="H61" s="79"/>
      <c r="I61" s="78"/>
    </row>
    <row r="62" spans="1:10" ht="15" customHeight="1" x14ac:dyDescent="0.2">
      <c r="A62" s="326"/>
      <c r="B62" s="327"/>
      <c r="C62" s="328"/>
      <c r="D62" s="62"/>
      <c r="E62" s="78"/>
      <c r="F62" s="79"/>
      <c r="G62" s="78"/>
      <c r="H62" s="79"/>
      <c r="I62" s="78"/>
    </row>
    <row r="63" spans="1:10" ht="15" customHeight="1" x14ac:dyDescent="0.2">
      <c r="A63" s="326"/>
      <c r="B63" s="327"/>
      <c r="C63" s="328"/>
      <c r="D63" s="62"/>
      <c r="E63" s="78"/>
      <c r="F63" s="79"/>
      <c r="G63" s="78"/>
      <c r="H63" s="79"/>
      <c r="I63" s="78"/>
    </row>
    <row r="64" spans="1:10" ht="15" customHeight="1" x14ac:dyDescent="0.2">
      <c r="A64" s="326"/>
      <c r="B64" s="327"/>
      <c r="C64" s="328"/>
      <c r="D64" s="62"/>
      <c r="E64" s="78"/>
      <c r="F64" s="79"/>
      <c r="G64" s="78"/>
      <c r="H64" s="79"/>
      <c r="I64" s="78"/>
    </row>
    <row r="65" spans="1:11" ht="15" customHeight="1" x14ac:dyDescent="0.2">
      <c r="A65" s="326"/>
      <c r="B65" s="327"/>
      <c r="C65" s="328"/>
      <c r="D65" s="62"/>
      <c r="E65" s="78"/>
      <c r="F65" s="79"/>
      <c r="G65" s="78"/>
      <c r="H65" s="79"/>
      <c r="I65" s="78"/>
    </row>
    <row r="66" spans="1:11" ht="15" customHeight="1" x14ac:dyDescent="0.2">
      <c r="A66" s="326"/>
      <c r="B66" s="327"/>
      <c r="C66" s="328"/>
      <c r="D66" s="62"/>
      <c r="E66" s="78"/>
      <c r="F66" s="79"/>
      <c r="G66" s="78"/>
      <c r="H66" s="79"/>
      <c r="I66" s="78"/>
    </row>
    <row r="67" spans="1:11" ht="15" customHeight="1" x14ac:dyDescent="0.2">
      <c r="A67" s="326"/>
      <c r="B67" s="327"/>
      <c r="C67" s="328"/>
      <c r="D67" s="62"/>
      <c r="E67" s="78"/>
      <c r="F67" s="79"/>
      <c r="G67" s="78"/>
      <c r="H67" s="79"/>
      <c r="I67" s="78"/>
    </row>
    <row r="68" spans="1:11" ht="15" customHeight="1" x14ac:dyDescent="0.2">
      <c r="A68" s="326"/>
      <c r="B68" s="327"/>
      <c r="C68" s="328"/>
      <c r="D68" s="62"/>
      <c r="E68" s="78"/>
      <c r="F68" s="79"/>
      <c r="G68" s="78"/>
      <c r="H68" s="79"/>
      <c r="I68" s="78"/>
    </row>
    <row r="69" spans="1:11" ht="15" customHeight="1" thickBot="1" x14ac:dyDescent="0.25">
      <c r="A69" s="338"/>
      <c r="B69" s="339"/>
      <c r="C69" s="340"/>
      <c r="D69" s="80"/>
      <c r="E69" s="81"/>
      <c r="F69" s="79"/>
      <c r="G69" s="81"/>
      <c r="H69" s="79"/>
      <c r="I69" s="81"/>
    </row>
    <row r="70" spans="1:11" ht="15" customHeight="1" thickBot="1" x14ac:dyDescent="0.25">
      <c r="A70" s="321" t="s">
        <v>39</v>
      </c>
      <c r="B70" s="322"/>
      <c r="C70" s="322"/>
      <c r="D70" s="82"/>
      <c r="E70" s="66">
        <f>SUBTOTAL(9,E60:E69)</f>
        <v>0</v>
      </c>
      <c r="F70" s="83"/>
      <c r="G70" s="66">
        <f>SUBTOTAL(9,G60:G69)</f>
        <v>0</v>
      </c>
      <c r="H70" s="83"/>
      <c r="I70" s="66">
        <f>SUBTOTAL(9,I60:I69)</f>
        <v>0</v>
      </c>
    </row>
    <row r="71" spans="1:11" ht="15" customHeight="1" x14ac:dyDescent="0.2">
      <c r="A71" s="68"/>
      <c r="B71" s="68"/>
      <c r="C71" s="68"/>
      <c r="D71" s="68"/>
      <c r="E71" s="68"/>
      <c r="F71" s="68"/>
      <c r="G71" s="68"/>
      <c r="H71" s="68"/>
      <c r="I71" s="68"/>
    </row>
    <row r="72" spans="1:11" ht="15" customHeight="1" thickBot="1" x14ac:dyDescent="0.25">
      <c r="A72" s="47"/>
      <c r="B72" s="47"/>
      <c r="C72" s="47"/>
      <c r="D72" s="47"/>
      <c r="E72" s="47"/>
      <c r="F72" s="47"/>
      <c r="G72" s="47"/>
      <c r="H72" s="47"/>
      <c r="I72" s="47"/>
      <c r="J72" s="47"/>
    </row>
    <row r="73" spans="1:11" ht="15" customHeight="1" thickBot="1" x14ac:dyDescent="0.25">
      <c r="A73" s="323" t="s">
        <v>112</v>
      </c>
      <c r="B73" s="324"/>
      <c r="C73" s="325"/>
      <c r="D73" s="336" t="s">
        <v>26</v>
      </c>
      <c r="E73" s="337"/>
      <c r="F73" s="336" t="s">
        <v>27</v>
      </c>
      <c r="G73" s="337"/>
      <c r="H73" s="336" t="s">
        <v>28</v>
      </c>
      <c r="I73" s="337"/>
      <c r="J73" s="85" t="s">
        <v>41</v>
      </c>
      <c r="K73" s="48"/>
    </row>
    <row r="74" spans="1:11" ht="15" customHeight="1" thickBot="1" x14ac:dyDescent="0.25">
      <c r="A74" s="317" t="s">
        <v>40</v>
      </c>
      <c r="B74" s="318"/>
      <c r="C74" s="318"/>
      <c r="D74" s="74"/>
      <c r="E74" s="86">
        <f>ROUNDDOWN(SUBTOTAL(9,E13:E70),0)</f>
        <v>0</v>
      </c>
      <c r="F74" s="61"/>
      <c r="G74" s="86">
        <f>ROUNDDOWN(SUBTOTAL(9,G13:G70),0)</f>
        <v>0</v>
      </c>
      <c r="H74" s="61"/>
      <c r="I74" s="86">
        <f>ROUNDDOWN(SUBTOTAL(9,I13:I70),0)</f>
        <v>0</v>
      </c>
      <c r="J74" s="84">
        <f>SUM(E74,G74,I74)</f>
        <v>0</v>
      </c>
      <c r="K74" s="48"/>
    </row>
    <row r="75" spans="1:11" ht="15" customHeight="1" thickBot="1" x14ac:dyDescent="0.25">
      <c r="A75" s="317" t="s">
        <v>42</v>
      </c>
      <c r="B75" s="318"/>
      <c r="C75" s="318"/>
      <c r="D75" s="62"/>
      <c r="E75" s="14" cm="1">
        <f t="array" aca="1" ref="E75" ca="1">_xlfn.XLOOKUP(Var_Sub.instr.&amp;" # "&amp;IF(_xlfn.XLOOKUP($A$5,Table_LuT_Deelnemers[ID Deelnemer],Table_LuT_Deelnemers[Is MKB?]),"TRUE","FALSE"),Table_Max_Subsidie_HTSM[Sub.instr. '# Is MKB?],Table_Max_Subsidie_HTSM[FO],"&lt;Not in LuT&gt;",0,1)</f>
        <v>0</v>
      </c>
      <c r="F75" s="61"/>
      <c r="G75" s="14" cm="1">
        <f t="array" aca="1" ref="G75" ca="1">_xlfn.XLOOKUP(Var_Sub.instr.&amp;" # "&amp;IF(_xlfn.XLOOKUP($A$5,Table_LuT_Deelnemers[ID Deelnemer],Table_LuT_Deelnemers[Is MKB?]),"TRUE","FALSE"),Table_Max_Subsidie_HTSM[Sub.instr. '# Is MKB?],Table_Max_Subsidie_HTSM[IO],"&lt;Not in LuT&gt;",0,1)</f>
        <v>0</v>
      </c>
      <c r="H75" s="61"/>
      <c r="I75" s="14" cm="1">
        <f t="array" aca="1" ref="I75" ca="1">_xlfn.XLOOKUP(Var_Sub.instr.&amp;" # "&amp;IF(_xlfn.XLOOKUP($A$5,Table_LuT_Deelnemers[ID Deelnemer],Table_LuT_Deelnemers[Is MKB?]),"TRUE","FALSE"),Table_Max_Subsidie_HTSM[Sub.instr. '# Is MKB?],Table_Max_Subsidie_HTSM[EO],"&lt;Not in LuT&gt;",0,1)</f>
        <v>0</v>
      </c>
      <c r="J75" s="87"/>
      <c r="K75" s="48"/>
    </row>
    <row r="76" spans="1:11" ht="15" customHeight="1" thickBot="1" x14ac:dyDescent="0.25">
      <c r="A76" s="319" t="s">
        <v>57</v>
      </c>
      <c r="B76" s="320"/>
      <c r="C76" s="320"/>
      <c r="D76" s="65"/>
      <c r="E76" s="88">
        <f ca="1">ROUNDDOWN(E75*Kosten_FO,0)</f>
        <v>0</v>
      </c>
      <c r="F76" s="64"/>
      <c r="G76" s="88">
        <f ca="1">ROUNDDOWN(G75*Kosten_IO,0)</f>
        <v>0</v>
      </c>
      <c r="H76" s="64"/>
      <c r="I76" s="88">
        <f ca="1">ROUNDDOWN(I75*Kosten_EO,0)</f>
        <v>0</v>
      </c>
      <c r="J76" s="89">
        <f ca="1">SUM(E76,G76,I76)</f>
        <v>0</v>
      </c>
      <c r="K76" s="48"/>
    </row>
  </sheetData>
  <sheetProtection algorithmName="SHA-512" hashValue="OjH6vEqdnUrO1MehPU1Ykg/BkPlO0GRj6uhhQGFkqP+N3UZVACgwqgKwM+7rP/TQsy5yeOeW/sgjygonbzainA==" saltValue="9eNcmzu7Ot9QQAMWr+rqHg==" spinCount="100000" sheet="1" objects="1" scenarios="1" selectLockedCells="1"/>
  <mergeCells count="64">
    <mergeCell ref="D73:E73"/>
    <mergeCell ref="F73:G73"/>
    <mergeCell ref="A73:C73"/>
    <mergeCell ref="H73:I73"/>
    <mergeCell ref="A47:C47"/>
    <mergeCell ref="A69:C69"/>
    <mergeCell ref="D58:E58"/>
    <mergeCell ref="F58:G58"/>
    <mergeCell ref="H58:I58"/>
    <mergeCell ref="A29:B29"/>
    <mergeCell ref="A30:B30"/>
    <mergeCell ref="A31:B31"/>
    <mergeCell ref="A32:B32"/>
    <mergeCell ref="A33:B33"/>
    <mergeCell ref="A35:B35"/>
    <mergeCell ref="A36:B36"/>
    <mergeCell ref="A37:B37"/>
    <mergeCell ref="A68:C68"/>
    <mergeCell ref="A54:C54"/>
    <mergeCell ref="A39:B39"/>
    <mergeCell ref="A45:C45"/>
    <mergeCell ref="A46:C46"/>
    <mergeCell ref="A44:C44"/>
    <mergeCell ref="D43:E43"/>
    <mergeCell ref="F43:G43"/>
    <mergeCell ref="D11:E11"/>
    <mergeCell ref="F11:G11"/>
    <mergeCell ref="H11:I11"/>
    <mergeCell ref="D28:E28"/>
    <mergeCell ref="F28:G28"/>
    <mergeCell ref="H28:I28"/>
    <mergeCell ref="H43:I43"/>
    <mergeCell ref="B9:C9"/>
    <mergeCell ref="A58:C58"/>
    <mergeCell ref="A43:C43"/>
    <mergeCell ref="A28:C28"/>
    <mergeCell ref="A11:C11"/>
    <mergeCell ref="A23:C23"/>
    <mergeCell ref="A24:C24"/>
    <mergeCell ref="A25:C25"/>
    <mergeCell ref="A48:C48"/>
    <mergeCell ref="A49:C49"/>
    <mergeCell ref="A50:C50"/>
    <mergeCell ref="A51:C51"/>
    <mergeCell ref="A52:C52"/>
    <mergeCell ref="A53:C53"/>
    <mergeCell ref="A38:B38"/>
    <mergeCell ref="A34:B34"/>
    <mergeCell ref="E9:I9"/>
    <mergeCell ref="A74:C74"/>
    <mergeCell ref="A75:C75"/>
    <mergeCell ref="A76:C76"/>
    <mergeCell ref="A40:C40"/>
    <mergeCell ref="A55:C55"/>
    <mergeCell ref="A70:C70"/>
    <mergeCell ref="A59:C59"/>
    <mergeCell ref="A60:C60"/>
    <mergeCell ref="A61:C61"/>
    <mergeCell ref="A62:C62"/>
    <mergeCell ref="A63:C63"/>
    <mergeCell ref="A64:C64"/>
    <mergeCell ref="A65:C65"/>
    <mergeCell ref="A66:C66"/>
    <mergeCell ref="A67:C67"/>
  </mergeCells>
  <dataValidations count="1">
    <dataValidation type="list" allowBlank="1" showInputMessage="1" showErrorMessage="1" sqref="B9" xr:uid="{31948B24-FD6D-4736-A93F-AE73390709A5}">
      <formula1>ValList_Kostensystematiek</formula1>
    </dataValidation>
  </dataValidations>
  <printOptions gridLines="1"/>
  <pageMargins left="0.74803149606299213" right="0.74803149606299213" top="0.98425196850393704" bottom="0.98425196850393704" header="0.51181102362204722" footer="0.51181102362204722"/>
  <pageSetup paperSize="9" scale="44" orientation="portrait" horizontalDpi="4294967292" verticalDpi="300" r:id="rId1"/>
  <headerFooter alignWithMargins="0">
    <oddFooter>&amp;L&amp;8Erna Olislaegers
&amp;D at &amp;T&amp;C&amp;8&amp;P/&amp;N&amp;R&amp;8File: &amp;F
Sheet: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F9AB6-35E5-48C6-8EB0-52DCB20B24CD}">
  <sheetPr codeName="Sheet3">
    <pageSetUpPr fitToPage="1"/>
  </sheetPr>
  <dimension ref="A1:K76"/>
  <sheetViews>
    <sheetView zoomScale="85" zoomScaleNormal="85" workbookViewId="0">
      <selection activeCell="B9" sqref="B9:C9"/>
    </sheetView>
  </sheetViews>
  <sheetFormatPr defaultColWidth="9.140625" defaultRowHeight="15" customHeight="1" x14ac:dyDescent="0.2"/>
  <cols>
    <col min="1" max="2" width="45.7109375" style="46" customWidth="1"/>
    <col min="3" max="3" width="12.7109375" style="46" customWidth="1"/>
    <col min="4" max="4" width="9.7109375" style="46" customWidth="1"/>
    <col min="5" max="5" width="12.7109375" style="46" customWidth="1"/>
    <col min="6" max="6" width="9.7109375" style="46" customWidth="1"/>
    <col min="7" max="7" width="12.7109375" style="46" customWidth="1"/>
    <col min="8" max="8" width="9.7109375" style="46" customWidth="1"/>
    <col min="9" max="10" width="12.7109375" style="46" customWidth="1"/>
    <col min="11" max="16384" width="9.140625" style="46"/>
  </cols>
  <sheetData>
    <row r="1" spans="1:10" s="92" customFormat="1" ht="30" customHeight="1" x14ac:dyDescent="0.4">
      <c r="A1" s="22" t="str" cm="1">
        <f t="array" aca="1" ref="A1" ca="1">"Begroting – " &amp; MID(CELL("filename",$A$1),FIND("]",CELL("filename",$A$1))+1,255)&amp;IF(B5="","",": "&amp;B5)</f>
        <v>Begroting – Deelnemer 2</v>
      </c>
    </row>
    <row r="2" spans="1:10" ht="15" customHeight="1" x14ac:dyDescent="0.2">
      <c r="A2" s="24" t="s">
        <v>101</v>
      </c>
    </row>
    <row r="3" spans="1:10" ht="15" customHeight="1" thickBot="1" x14ac:dyDescent="0.25">
      <c r="A3" s="47"/>
      <c r="B3" s="47"/>
      <c r="C3" s="47"/>
    </row>
    <row r="4" spans="1:10" ht="15" customHeight="1" x14ac:dyDescent="0.2">
      <c r="A4" s="25" t="s">
        <v>10</v>
      </c>
      <c r="B4" s="26" t="str">
        <f>IF(ISBLANK(Projectacroniem),"",Projectacroniem)</f>
        <v/>
      </c>
      <c r="C4" s="27"/>
      <c r="D4" s="48"/>
    </row>
    <row r="5" spans="1:10" ht="15" customHeight="1" x14ac:dyDescent="0.2">
      <c r="A5" s="28" t="str" cm="1">
        <f t="array" aca="1" ref="A5" ca="1">MID(CELL("filename",$A$1),FIND("]",CELL("filename",$A$1))+1,255)</f>
        <v>Deelnemer 2</v>
      </c>
      <c r="B5" s="29" t="str" cm="1">
        <f t="array" aca="1" ref="B5" ca="1">IF(ISBLANK(INDIRECT(_xlfn.XLOOKUP(A5,Table_LuT_Deelnemers[ID Deelnemer],Table_LuT_Deelnemers[Referentienaam Deelnemer],"",0,1))),"",INDIRECT(_xlfn.XLOOKUP(A5,Table_LuT_Deelnemers[ID Deelnemer],Table_LuT_Deelnemers[Referentienaam Deelnemer],"",0,1)))</f>
        <v/>
      </c>
      <c r="C5" s="27"/>
      <c r="D5" s="48"/>
    </row>
    <row r="6" spans="1:10" ht="15" customHeight="1" thickBot="1" x14ac:dyDescent="0.25">
      <c r="A6" s="30" t="s">
        <v>1</v>
      </c>
      <c r="B6" s="31" t="str">
        <f ca="1">_xlfn.XLOOKUP(B5,'Basisgegevens Aanvraag'!B8:B17,'Basisgegevens Aanvraag'!C8:C17,"",0,1)</f>
        <v/>
      </c>
      <c r="C6" s="27"/>
      <c r="D6" s="48"/>
    </row>
    <row r="7" spans="1:10" ht="15" customHeight="1" x14ac:dyDescent="0.2">
      <c r="A7" s="32"/>
      <c r="B7" s="27"/>
      <c r="C7" s="27"/>
      <c r="D7" s="48"/>
    </row>
    <row r="8" spans="1:10" ht="15" customHeight="1" thickBot="1" x14ac:dyDescent="0.25">
      <c r="A8" s="33" t="s">
        <v>21</v>
      </c>
      <c r="B8" s="34"/>
      <c r="C8" s="27"/>
      <c r="D8" s="48"/>
    </row>
    <row r="9" spans="1:10" ht="15" customHeight="1" thickBot="1" x14ac:dyDescent="0.25">
      <c r="A9" s="35" t="s">
        <v>5</v>
      </c>
      <c r="B9" s="329" t="s">
        <v>19</v>
      </c>
      <c r="C9" s="330"/>
      <c r="D9" s="48"/>
      <c r="E9" s="314" t="str">
        <f ca="1">IF(NOT(_xlfn.XLOOKUP(A5,Table_LuT_Deelnemers[ID Deelnemer],Table_LuT_Deelnemers[Check 150],"&lt;Not in Checks&gt;",0,1)),_xlfn.XLOOKUP(150,Table_Foutmeldingen[Nr. Foutmelding],Table_Foutmeldingen[FOUT: Foutmelding],"&lt;Not in LuT Foutmeldingen&gt;",0,1),"")</f>
        <v/>
      </c>
      <c r="F9" s="315"/>
      <c r="G9" s="315"/>
      <c r="H9" s="315"/>
      <c r="I9" s="316"/>
    </row>
    <row r="10" spans="1:10" ht="15" customHeight="1" thickBot="1" x14ac:dyDescent="0.25">
      <c r="A10" s="47"/>
      <c r="B10" s="49"/>
      <c r="C10" s="49"/>
      <c r="D10" s="47"/>
      <c r="E10" s="47"/>
      <c r="F10" s="47"/>
      <c r="G10" s="47"/>
      <c r="H10" s="47"/>
      <c r="I10" s="47"/>
    </row>
    <row r="11" spans="1:10" ht="15" customHeight="1" thickBot="1" x14ac:dyDescent="0.25">
      <c r="A11" s="321" t="s">
        <v>36</v>
      </c>
      <c r="B11" s="322"/>
      <c r="C11" s="331"/>
      <c r="D11" s="336" t="s">
        <v>26</v>
      </c>
      <c r="E11" s="337"/>
      <c r="F11" s="336" t="s">
        <v>27</v>
      </c>
      <c r="G11" s="337"/>
      <c r="H11" s="336" t="s">
        <v>28</v>
      </c>
      <c r="I11" s="337"/>
    </row>
    <row r="12" spans="1:10" ht="30" customHeight="1" x14ac:dyDescent="0.2">
      <c r="A12" s="36" t="s">
        <v>22</v>
      </c>
      <c r="B12" s="37" t="s">
        <v>23</v>
      </c>
      <c r="C12" s="38" t="s">
        <v>24</v>
      </c>
      <c r="D12" s="39" t="s">
        <v>25</v>
      </c>
      <c r="E12" s="40" t="s">
        <v>29</v>
      </c>
      <c r="F12" s="39" t="s">
        <v>25</v>
      </c>
      <c r="G12" s="40" t="s">
        <v>29</v>
      </c>
      <c r="H12" s="39" t="s">
        <v>25</v>
      </c>
      <c r="I12" s="40" t="s">
        <v>29</v>
      </c>
      <c r="J12" s="48"/>
    </row>
    <row r="13" spans="1:10" ht="15" customHeight="1" x14ac:dyDescent="0.2">
      <c r="A13" s="51"/>
      <c r="B13" s="52"/>
      <c r="C13" s="53"/>
      <c r="D13" s="54"/>
      <c r="E13" s="55">
        <f t="shared" ref="E13:E22" si="0">D13*$C13</f>
        <v>0</v>
      </c>
      <c r="F13" s="54"/>
      <c r="G13" s="55">
        <f>F13*$C13</f>
        <v>0</v>
      </c>
      <c r="H13" s="54"/>
      <c r="I13" s="55">
        <f>H13*$C13</f>
        <v>0</v>
      </c>
      <c r="J13" s="48"/>
    </row>
    <row r="14" spans="1:10" ht="15" customHeight="1" x14ac:dyDescent="0.2">
      <c r="A14" s="51"/>
      <c r="B14" s="52"/>
      <c r="C14" s="53"/>
      <c r="D14" s="54"/>
      <c r="E14" s="55">
        <f t="shared" si="0"/>
        <v>0</v>
      </c>
      <c r="F14" s="54"/>
      <c r="G14" s="55">
        <f t="shared" ref="G14:G22" si="1">F14*$C14</f>
        <v>0</v>
      </c>
      <c r="H14" s="54"/>
      <c r="I14" s="55">
        <f t="shared" ref="I14:I22" si="2">H14*$C14</f>
        <v>0</v>
      </c>
      <c r="J14" s="48"/>
    </row>
    <row r="15" spans="1:10" ht="15" customHeight="1" x14ac:dyDescent="0.2">
      <c r="A15" s="51"/>
      <c r="B15" s="52"/>
      <c r="C15" s="53"/>
      <c r="D15" s="54"/>
      <c r="E15" s="55">
        <f t="shared" si="0"/>
        <v>0</v>
      </c>
      <c r="F15" s="54"/>
      <c r="G15" s="55">
        <f t="shared" si="1"/>
        <v>0</v>
      </c>
      <c r="H15" s="54"/>
      <c r="I15" s="55">
        <f t="shared" si="2"/>
        <v>0</v>
      </c>
      <c r="J15" s="48"/>
    </row>
    <row r="16" spans="1:10" ht="15" customHeight="1" x14ac:dyDescent="0.2">
      <c r="A16" s="51"/>
      <c r="B16" s="52"/>
      <c r="C16" s="53"/>
      <c r="D16" s="54"/>
      <c r="E16" s="55">
        <f t="shared" si="0"/>
        <v>0</v>
      </c>
      <c r="F16" s="54"/>
      <c r="G16" s="55">
        <f t="shared" si="1"/>
        <v>0</v>
      </c>
      <c r="H16" s="54"/>
      <c r="I16" s="55">
        <f t="shared" si="2"/>
        <v>0</v>
      </c>
      <c r="J16" s="48"/>
    </row>
    <row r="17" spans="1:10" ht="15" customHeight="1" x14ac:dyDescent="0.2">
      <c r="A17" s="51"/>
      <c r="B17" s="52"/>
      <c r="C17" s="53"/>
      <c r="D17" s="54"/>
      <c r="E17" s="55">
        <f t="shared" si="0"/>
        <v>0</v>
      </c>
      <c r="F17" s="54"/>
      <c r="G17" s="55">
        <f t="shared" si="1"/>
        <v>0</v>
      </c>
      <c r="H17" s="54"/>
      <c r="I17" s="55">
        <f t="shared" si="2"/>
        <v>0</v>
      </c>
      <c r="J17" s="48"/>
    </row>
    <row r="18" spans="1:10" ht="15" customHeight="1" x14ac:dyDescent="0.2">
      <c r="A18" s="51"/>
      <c r="B18" s="52"/>
      <c r="C18" s="53"/>
      <c r="D18" s="54"/>
      <c r="E18" s="55">
        <f t="shared" si="0"/>
        <v>0</v>
      </c>
      <c r="F18" s="54"/>
      <c r="G18" s="55">
        <f t="shared" si="1"/>
        <v>0</v>
      </c>
      <c r="H18" s="54"/>
      <c r="I18" s="55">
        <f t="shared" si="2"/>
        <v>0</v>
      </c>
      <c r="J18" s="48"/>
    </row>
    <row r="19" spans="1:10" ht="15" customHeight="1" x14ac:dyDescent="0.2">
      <c r="A19" s="51"/>
      <c r="B19" s="52"/>
      <c r="C19" s="53"/>
      <c r="D19" s="54"/>
      <c r="E19" s="55">
        <f t="shared" si="0"/>
        <v>0</v>
      </c>
      <c r="F19" s="54"/>
      <c r="G19" s="55">
        <f t="shared" si="1"/>
        <v>0</v>
      </c>
      <c r="H19" s="54"/>
      <c r="I19" s="55">
        <f t="shared" si="2"/>
        <v>0</v>
      </c>
      <c r="J19" s="48"/>
    </row>
    <row r="20" spans="1:10" ht="15" customHeight="1" x14ac:dyDescent="0.2">
      <c r="A20" s="51"/>
      <c r="B20" s="52"/>
      <c r="C20" s="53"/>
      <c r="D20" s="54"/>
      <c r="E20" s="55">
        <f t="shared" si="0"/>
        <v>0</v>
      </c>
      <c r="F20" s="54"/>
      <c r="G20" s="55">
        <f t="shared" si="1"/>
        <v>0</v>
      </c>
      <c r="H20" s="54"/>
      <c r="I20" s="55">
        <f t="shared" si="2"/>
        <v>0</v>
      </c>
      <c r="J20" s="48"/>
    </row>
    <row r="21" spans="1:10" ht="15" customHeight="1" x14ac:dyDescent="0.2">
      <c r="A21" s="51"/>
      <c r="B21" s="52"/>
      <c r="C21" s="53"/>
      <c r="D21" s="54"/>
      <c r="E21" s="55">
        <f t="shared" si="0"/>
        <v>0</v>
      </c>
      <c r="F21" s="54"/>
      <c r="G21" s="55">
        <f t="shared" si="1"/>
        <v>0</v>
      </c>
      <c r="H21" s="54"/>
      <c r="I21" s="55">
        <f t="shared" si="2"/>
        <v>0</v>
      </c>
      <c r="J21" s="48"/>
    </row>
    <row r="22" spans="1:10" ht="15" customHeight="1" thickBot="1" x14ac:dyDescent="0.25">
      <c r="A22" s="56"/>
      <c r="B22" s="57"/>
      <c r="C22" s="58"/>
      <c r="D22" s="59"/>
      <c r="E22" s="60">
        <f t="shared" si="0"/>
        <v>0</v>
      </c>
      <c r="F22" s="59"/>
      <c r="G22" s="60">
        <f t="shared" si="1"/>
        <v>0</v>
      </c>
      <c r="H22" s="59"/>
      <c r="I22" s="60">
        <f t="shared" si="2"/>
        <v>0</v>
      </c>
      <c r="J22" s="48"/>
    </row>
    <row r="23" spans="1:10" s="45" customFormat="1" ht="15" customHeight="1" x14ac:dyDescent="0.2">
      <c r="A23" s="323" t="s">
        <v>30</v>
      </c>
      <c r="B23" s="324"/>
      <c r="C23" s="324"/>
      <c r="D23" s="41"/>
      <c r="E23" s="42">
        <f>SUBTOTAL(9,E13:E22)</f>
        <v>0</v>
      </c>
      <c r="F23" s="43"/>
      <c r="G23" s="42">
        <f>SUBTOTAL(9,G13:G22)</f>
        <v>0</v>
      </c>
      <c r="H23" s="43"/>
      <c r="I23" s="42">
        <f>SUBTOTAL(9,I13:I22)</f>
        <v>0</v>
      </c>
      <c r="J23" s="44"/>
    </row>
    <row r="24" spans="1:10" ht="15" customHeight="1" thickBot="1" x14ac:dyDescent="0.25">
      <c r="A24" s="317" t="s">
        <v>31</v>
      </c>
      <c r="B24" s="318"/>
      <c r="C24" s="318"/>
      <c r="D24" s="62"/>
      <c r="E24" s="63">
        <f>IF(Kostensystematiek=Vaste_uurtarief,0,(IF(Kostensystematiek=Integrale_Kosten,0,(IF(Kostensystematiek=Directe_Loonkosten,E23*0.5,0)))))</f>
        <v>0</v>
      </c>
      <c r="F24" s="61"/>
      <c r="G24" s="63">
        <f>IF(Kostensystematiek=Vaste_uurtarief,0,(IF(Kostensystematiek=Integrale_Kosten,0,(IF(Kostensystematiek=Directe_Loonkosten,G23*0.5,0)))))</f>
        <v>0</v>
      </c>
      <c r="H24" s="61"/>
      <c r="I24" s="63">
        <f>IF(Kostensystematiek=Vaste_uurtarief,0,(IF(Kostensystematiek=Integrale_Kosten,0,(IF(Kostensystematiek=Directe_Loonkosten,I23*0.5,0)))))</f>
        <v>0</v>
      </c>
      <c r="J24" s="48"/>
    </row>
    <row r="25" spans="1:10" ht="15" customHeight="1" thickBot="1" x14ac:dyDescent="0.25">
      <c r="A25" s="319" t="s">
        <v>32</v>
      </c>
      <c r="B25" s="320"/>
      <c r="C25" s="320"/>
      <c r="D25" s="65"/>
      <c r="E25" s="66">
        <f>SUBTOTAL(9,E13:E24)</f>
        <v>0</v>
      </c>
      <c r="F25" s="67"/>
      <c r="G25" s="66">
        <f>SUBTOTAL(9,G13:G24)</f>
        <v>0</v>
      </c>
      <c r="H25" s="67"/>
      <c r="I25" s="66">
        <f>SUBTOTAL(9,I13:I24)</f>
        <v>0</v>
      </c>
      <c r="J25" s="48"/>
    </row>
    <row r="26" spans="1:10" ht="15" customHeight="1" x14ac:dyDescent="0.2">
      <c r="A26" s="68"/>
      <c r="B26" s="68"/>
      <c r="C26" s="68"/>
      <c r="D26" s="68"/>
      <c r="E26" s="68"/>
      <c r="F26" s="68"/>
      <c r="G26" s="68"/>
      <c r="H26" s="68"/>
      <c r="I26" s="68"/>
    </row>
    <row r="27" spans="1:10" ht="15" customHeight="1" thickBot="1" x14ac:dyDescent="0.25">
      <c r="A27" s="47"/>
      <c r="B27" s="47"/>
      <c r="C27" s="47"/>
      <c r="D27" s="47"/>
      <c r="E27" s="47"/>
      <c r="F27" s="47"/>
      <c r="G27" s="47"/>
      <c r="H27" s="47"/>
      <c r="I27" s="47"/>
    </row>
    <row r="28" spans="1:10" ht="15" customHeight="1" thickBot="1" x14ac:dyDescent="0.25">
      <c r="A28" s="321" t="s">
        <v>37</v>
      </c>
      <c r="B28" s="322"/>
      <c r="C28" s="331"/>
      <c r="D28" s="336" t="s">
        <v>26</v>
      </c>
      <c r="E28" s="337"/>
      <c r="F28" s="336" t="s">
        <v>27</v>
      </c>
      <c r="G28" s="337"/>
      <c r="H28" s="336" t="s">
        <v>28</v>
      </c>
      <c r="I28" s="337"/>
    </row>
    <row r="29" spans="1:10" ht="30" customHeight="1" x14ac:dyDescent="0.2">
      <c r="A29" s="323" t="s">
        <v>33</v>
      </c>
      <c r="B29" s="341"/>
      <c r="C29" s="69" t="s">
        <v>43</v>
      </c>
      <c r="D29" s="70" t="s">
        <v>44</v>
      </c>
      <c r="E29" s="71" t="s">
        <v>45</v>
      </c>
      <c r="F29" s="70" t="s">
        <v>44</v>
      </c>
      <c r="G29" s="71" t="s">
        <v>45</v>
      </c>
      <c r="H29" s="70" t="s">
        <v>44</v>
      </c>
      <c r="I29" s="71" t="s">
        <v>45</v>
      </c>
    </row>
    <row r="30" spans="1:10" ht="15" customHeight="1" x14ac:dyDescent="0.2">
      <c r="A30" s="326"/>
      <c r="B30" s="335"/>
      <c r="C30" s="53"/>
      <c r="D30" s="54"/>
      <c r="E30" s="55">
        <f>D30*$C30</f>
        <v>0</v>
      </c>
      <c r="F30" s="54"/>
      <c r="G30" s="55">
        <f>F30*$C30</f>
        <v>0</v>
      </c>
      <c r="H30" s="54"/>
      <c r="I30" s="55">
        <f>H30*$C30</f>
        <v>0</v>
      </c>
    </row>
    <row r="31" spans="1:10" ht="15" customHeight="1" x14ac:dyDescent="0.2">
      <c r="A31" s="326"/>
      <c r="B31" s="335"/>
      <c r="C31" s="53"/>
      <c r="D31" s="54"/>
      <c r="E31" s="55">
        <f t="shared" ref="E31:E39" si="3">D31*$C31</f>
        <v>0</v>
      </c>
      <c r="F31" s="54"/>
      <c r="G31" s="55">
        <f t="shared" ref="G31:G39" si="4">F31*$C31</f>
        <v>0</v>
      </c>
      <c r="H31" s="54"/>
      <c r="I31" s="55">
        <f t="shared" ref="I31:I39" si="5">H31*$C31</f>
        <v>0</v>
      </c>
    </row>
    <row r="32" spans="1:10" ht="15" customHeight="1" x14ac:dyDescent="0.2">
      <c r="A32" s="326"/>
      <c r="B32" s="327"/>
      <c r="C32" s="72"/>
      <c r="D32" s="54"/>
      <c r="E32" s="55">
        <f t="shared" si="3"/>
        <v>0</v>
      </c>
      <c r="F32" s="54"/>
      <c r="G32" s="55">
        <f t="shared" si="4"/>
        <v>0</v>
      </c>
      <c r="H32" s="54"/>
      <c r="I32" s="55">
        <f t="shared" si="5"/>
        <v>0</v>
      </c>
    </row>
    <row r="33" spans="1:9" ht="15" customHeight="1" x14ac:dyDescent="0.2">
      <c r="A33" s="326"/>
      <c r="B33" s="335"/>
      <c r="C33" s="53"/>
      <c r="D33" s="54"/>
      <c r="E33" s="55">
        <f t="shared" si="3"/>
        <v>0</v>
      </c>
      <c r="F33" s="54"/>
      <c r="G33" s="55">
        <f t="shared" si="4"/>
        <v>0</v>
      </c>
      <c r="H33" s="54"/>
      <c r="I33" s="55">
        <f t="shared" si="5"/>
        <v>0</v>
      </c>
    </row>
    <row r="34" spans="1:9" ht="15" customHeight="1" x14ac:dyDescent="0.2">
      <c r="A34" s="326"/>
      <c r="B34" s="335"/>
      <c r="C34" s="53"/>
      <c r="D34" s="54"/>
      <c r="E34" s="55">
        <f t="shared" si="3"/>
        <v>0</v>
      </c>
      <c r="F34" s="54"/>
      <c r="G34" s="55">
        <f t="shared" si="4"/>
        <v>0</v>
      </c>
      <c r="H34" s="54"/>
      <c r="I34" s="55">
        <f t="shared" si="5"/>
        <v>0</v>
      </c>
    </row>
    <row r="35" spans="1:9" ht="15" customHeight="1" x14ac:dyDescent="0.2">
      <c r="A35" s="326"/>
      <c r="B35" s="327"/>
      <c r="C35" s="72"/>
      <c r="D35" s="54"/>
      <c r="E35" s="55">
        <f t="shared" si="3"/>
        <v>0</v>
      </c>
      <c r="F35" s="54"/>
      <c r="G35" s="55">
        <f t="shared" si="4"/>
        <v>0</v>
      </c>
      <c r="H35" s="54"/>
      <c r="I35" s="55">
        <f t="shared" si="5"/>
        <v>0</v>
      </c>
    </row>
    <row r="36" spans="1:9" ht="15" customHeight="1" x14ac:dyDescent="0.2">
      <c r="A36" s="326"/>
      <c r="B36" s="327"/>
      <c r="C36" s="72"/>
      <c r="D36" s="54"/>
      <c r="E36" s="55">
        <f t="shared" si="3"/>
        <v>0</v>
      </c>
      <c r="F36" s="54"/>
      <c r="G36" s="55">
        <f t="shared" si="4"/>
        <v>0</v>
      </c>
      <c r="H36" s="54"/>
      <c r="I36" s="55">
        <f t="shared" si="5"/>
        <v>0</v>
      </c>
    </row>
    <row r="37" spans="1:9" ht="15" customHeight="1" x14ac:dyDescent="0.2">
      <c r="A37" s="326"/>
      <c r="B37" s="335"/>
      <c r="C37" s="53"/>
      <c r="D37" s="54"/>
      <c r="E37" s="55">
        <f t="shared" si="3"/>
        <v>0</v>
      </c>
      <c r="F37" s="54"/>
      <c r="G37" s="55">
        <f t="shared" si="4"/>
        <v>0</v>
      </c>
      <c r="H37" s="54"/>
      <c r="I37" s="55">
        <f t="shared" si="5"/>
        <v>0</v>
      </c>
    </row>
    <row r="38" spans="1:9" ht="15" customHeight="1" x14ac:dyDescent="0.2">
      <c r="A38" s="326"/>
      <c r="B38" s="327"/>
      <c r="C38" s="72"/>
      <c r="D38" s="54"/>
      <c r="E38" s="55">
        <f t="shared" si="3"/>
        <v>0</v>
      </c>
      <c r="F38" s="54"/>
      <c r="G38" s="55">
        <f t="shared" si="4"/>
        <v>0</v>
      </c>
      <c r="H38" s="54"/>
      <c r="I38" s="55">
        <f t="shared" si="5"/>
        <v>0</v>
      </c>
    </row>
    <row r="39" spans="1:9" ht="15" customHeight="1" thickBot="1" x14ac:dyDescent="0.25">
      <c r="A39" s="338"/>
      <c r="B39" s="339"/>
      <c r="C39" s="73"/>
      <c r="D39" s="59"/>
      <c r="E39" s="60">
        <f t="shared" si="3"/>
        <v>0</v>
      </c>
      <c r="F39" s="59"/>
      <c r="G39" s="60">
        <f t="shared" si="4"/>
        <v>0</v>
      </c>
      <c r="H39" s="59"/>
      <c r="I39" s="60">
        <f t="shared" si="5"/>
        <v>0</v>
      </c>
    </row>
    <row r="40" spans="1:9" ht="15" customHeight="1" thickBot="1" x14ac:dyDescent="0.25">
      <c r="A40" s="321" t="s">
        <v>34</v>
      </c>
      <c r="B40" s="322"/>
      <c r="C40" s="322"/>
      <c r="D40" s="35"/>
      <c r="E40" s="66">
        <f>SUBTOTAL(9,E30:E39)</f>
        <v>0</v>
      </c>
      <c r="F40" s="67"/>
      <c r="G40" s="66">
        <f>SUBTOTAL(9,G30:G39)</f>
        <v>0</v>
      </c>
      <c r="H40" s="67"/>
      <c r="I40" s="66">
        <f>SUBTOTAL(9,I28:I39)</f>
        <v>0</v>
      </c>
    </row>
    <row r="41" spans="1:9" ht="15" customHeight="1" x14ac:dyDescent="0.2">
      <c r="A41" s="68"/>
      <c r="B41" s="68"/>
      <c r="C41" s="68"/>
      <c r="D41" s="68"/>
      <c r="E41" s="68"/>
      <c r="F41" s="68"/>
      <c r="G41" s="68"/>
      <c r="H41" s="68"/>
      <c r="I41" s="68"/>
    </row>
    <row r="42" spans="1:9" ht="15" customHeight="1" thickBot="1" x14ac:dyDescent="0.25">
      <c r="A42" s="47"/>
      <c r="B42" s="47"/>
      <c r="C42" s="47"/>
      <c r="D42" s="47"/>
      <c r="E42" s="47"/>
      <c r="F42" s="47"/>
      <c r="G42" s="47"/>
      <c r="H42" s="47"/>
      <c r="I42" s="47"/>
    </row>
    <row r="43" spans="1:9" ht="15" customHeight="1" thickBot="1" x14ac:dyDescent="0.25">
      <c r="A43" s="332" t="s">
        <v>81</v>
      </c>
      <c r="B43" s="333"/>
      <c r="C43" s="334"/>
      <c r="D43" s="336" t="s">
        <v>26</v>
      </c>
      <c r="E43" s="337"/>
      <c r="F43" s="336" t="s">
        <v>27</v>
      </c>
      <c r="G43" s="337"/>
      <c r="H43" s="336" t="s">
        <v>28</v>
      </c>
      <c r="I43" s="337"/>
    </row>
    <row r="44" spans="1:9" ht="30" customHeight="1" x14ac:dyDescent="0.2">
      <c r="A44" s="323" t="s">
        <v>33</v>
      </c>
      <c r="B44" s="324"/>
      <c r="C44" s="325"/>
      <c r="D44" s="74"/>
      <c r="E44" s="75" t="s">
        <v>15</v>
      </c>
      <c r="F44" s="76"/>
      <c r="G44" s="75" t="s">
        <v>15</v>
      </c>
      <c r="H44" s="77"/>
      <c r="I44" s="75" t="s">
        <v>15</v>
      </c>
    </row>
    <row r="45" spans="1:9" ht="15" customHeight="1" x14ac:dyDescent="0.2">
      <c r="A45" s="326"/>
      <c r="B45" s="327"/>
      <c r="C45" s="328"/>
      <c r="D45" s="62"/>
      <c r="E45" s="78"/>
      <c r="F45" s="61"/>
      <c r="G45" s="78"/>
      <c r="H45" s="79"/>
      <c r="I45" s="78"/>
    </row>
    <row r="46" spans="1:9" ht="15" customHeight="1" x14ac:dyDescent="0.2">
      <c r="A46" s="326"/>
      <c r="B46" s="327"/>
      <c r="C46" s="328"/>
      <c r="D46" s="62"/>
      <c r="E46" s="78"/>
      <c r="F46" s="61"/>
      <c r="G46" s="78"/>
      <c r="H46" s="79"/>
      <c r="I46" s="78"/>
    </row>
    <row r="47" spans="1:9" ht="15" customHeight="1" x14ac:dyDescent="0.2">
      <c r="A47" s="326"/>
      <c r="B47" s="327"/>
      <c r="C47" s="328"/>
      <c r="D47" s="62"/>
      <c r="E47" s="78"/>
      <c r="F47" s="61"/>
      <c r="G47" s="78"/>
      <c r="H47" s="79"/>
      <c r="I47" s="78"/>
    </row>
    <row r="48" spans="1:9" ht="15" customHeight="1" x14ac:dyDescent="0.2">
      <c r="A48" s="326"/>
      <c r="B48" s="327"/>
      <c r="C48" s="328"/>
      <c r="D48" s="62"/>
      <c r="E48" s="78"/>
      <c r="F48" s="61"/>
      <c r="G48" s="78"/>
      <c r="H48" s="79"/>
      <c r="I48" s="78"/>
    </row>
    <row r="49" spans="1:10" ht="15" customHeight="1" x14ac:dyDescent="0.2">
      <c r="A49" s="326"/>
      <c r="B49" s="327"/>
      <c r="C49" s="328"/>
      <c r="D49" s="62"/>
      <c r="E49" s="78"/>
      <c r="F49" s="61"/>
      <c r="G49" s="78"/>
      <c r="H49" s="79"/>
      <c r="I49" s="78"/>
    </row>
    <row r="50" spans="1:10" ht="15" customHeight="1" x14ac:dyDescent="0.2">
      <c r="A50" s="326"/>
      <c r="B50" s="327"/>
      <c r="C50" s="328"/>
      <c r="D50" s="62"/>
      <c r="E50" s="78"/>
      <c r="F50" s="61"/>
      <c r="G50" s="78"/>
      <c r="H50" s="79"/>
      <c r="I50" s="78"/>
    </row>
    <row r="51" spans="1:10" ht="15" customHeight="1" x14ac:dyDescent="0.2">
      <c r="A51" s="326"/>
      <c r="B51" s="327"/>
      <c r="C51" s="328"/>
      <c r="D51" s="62"/>
      <c r="E51" s="78"/>
      <c r="F51" s="61"/>
      <c r="G51" s="78"/>
      <c r="H51" s="79"/>
      <c r="I51" s="78"/>
    </row>
    <row r="52" spans="1:10" ht="15" customHeight="1" x14ac:dyDescent="0.2">
      <c r="A52" s="326"/>
      <c r="B52" s="327"/>
      <c r="C52" s="328"/>
      <c r="D52" s="62"/>
      <c r="E52" s="78"/>
      <c r="F52" s="61"/>
      <c r="G52" s="78"/>
      <c r="H52" s="79"/>
      <c r="I52" s="78"/>
    </row>
    <row r="53" spans="1:10" ht="15" customHeight="1" x14ac:dyDescent="0.2">
      <c r="A53" s="326"/>
      <c r="B53" s="327"/>
      <c r="C53" s="328"/>
      <c r="D53" s="62"/>
      <c r="E53" s="78"/>
      <c r="F53" s="61"/>
      <c r="G53" s="78"/>
      <c r="H53" s="79"/>
      <c r="I53" s="78"/>
    </row>
    <row r="54" spans="1:10" ht="15" customHeight="1" thickBot="1" x14ac:dyDescent="0.25">
      <c r="A54" s="338"/>
      <c r="B54" s="339"/>
      <c r="C54" s="340"/>
      <c r="D54" s="80"/>
      <c r="E54" s="81"/>
      <c r="F54" s="61"/>
      <c r="G54" s="81"/>
      <c r="H54" s="79"/>
      <c r="I54" s="81"/>
    </row>
    <row r="55" spans="1:10" ht="15" customHeight="1" thickBot="1" x14ac:dyDescent="0.25">
      <c r="A55" s="321" t="s">
        <v>35</v>
      </c>
      <c r="B55" s="322"/>
      <c r="C55" s="322"/>
      <c r="D55" s="82"/>
      <c r="E55" s="66">
        <f>SUBTOTAL(9,E45:E54)</f>
        <v>0</v>
      </c>
      <c r="F55" s="67"/>
      <c r="G55" s="66">
        <f>SUBTOTAL(9,G45:G54)</f>
        <v>0</v>
      </c>
      <c r="H55" s="83"/>
      <c r="I55" s="66">
        <f>SUBTOTAL(9,I45:I54)</f>
        <v>0</v>
      </c>
      <c r="J55" s="84">
        <f>SUM(E55,G55,I55)</f>
        <v>0</v>
      </c>
    </row>
    <row r="56" spans="1:10" ht="15" customHeight="1" x14ac:dyDescent="0.2">
      <c r="A56" s="68"/>
      <c r="B56" s="68"/>
      <c r="C56" s="68"/>
      <c r="D56" s="68"/>
      <c r="E56" s="68"/>
      <c r="F56" s="68"/>
      <c r="G56" s="68"/>
      <c r="H56" s="68"/>
      <c r="I56" s="68"/>
    </row>
    <row r="57" spans="1:10" ht="15" customHeight="1" thickBot="1" x14ac:dyDescent="0.25">
      <c r="A57" s="47"/>
      <c r="B57" s="47"/>
      <c r="C57" s="47"/>
      <c r="D57" s="47"/>
      <c r="E57" s="47"/>
      <c r="F57" s="47"/>
      <c r="G57" s="47"/>
      <c r="H57" s="47"/>
      <c r="I57" s="47"/>
    </row>
    <row r="58" spans="1:10" ht="15" customHeight="1" thickBot="1" x14ac:dyDescent="0.25">
      <c r="A58" s="321" t="s">
        <v>38</v>
      </c>
      <c r="B58" s="322"/>
      <c r="C58" s="331"/>
      <c r="D58" s="336" t="s">
        <v>26</v>
      </c>
      <c r="E58" s="337"/>
      <c r="F58" s="336" t="s">
        <v>27</v>
      </c>
      <c r="G58" s="337"/>
      <c r="H58" s="336" t="s">
        <v>28</v>
      </c>
      <c r="I58" s="337"/>
    </row>
    <row r="59" spans="1:10" ht="30" customHeight="1" x14ac:dyDescent="0.2">
      <c r="A59" s="323" t="s">
        <v>33</v>
      </c>
      <c r="B59" s="324"/>
      <c r="C59" s="325"/>
      <c r="D59" s="74"/>
      <c r="E59" s="75" t="s">
        <v>15</v>
      </c>
      <c r="F59" s="77"/>
      <c r="G59" s="75" t="s">
        <v>15</v>
      </c>
      <c r="H59" s="77"/>
      <c r="I59" s="75" t="s">
        <v>15</v>
      </c>
    </row>
    <row r="60" spans="1:10" ht="15" customHeight="1" x14ac:dyDescent="0.2">
      <c r="A60" s="326"/>
      <c r="B60" s="327"/>
      <c r="C60" s="328"/>
      <c r="D60" s="62"/>
      <c r="E60" s="78"/>
      <c r="F60" s="79"/>
      <c r="G60" s="78"/>
      <c r="H60" s="79"/>
      <c r="I60" s="78"/>
    </row>
    <row r="61" spans="1:10" ht="15" customHeight="1" x14ac:dyDescent="0.2">
      <c r="A61" s="326"/>
      <c r="B61" s="327"/>
      <c r="C61" s="328"/>
      <c r="D61" s="62"/>
      <c r="E61" s="78"/>
      <c r="F61" s="79"/>
      <c r="G61" s="78"/>
      <c r="H61" s="79"/>
      <c r="I61" s="78"/>
    </row>
    <row r="62" spans="1:10" ht="15" customHeight="1" x14ac:dyDescent="0.2">
      <c r="A62" s="326"/>
      <c r="B62" s="327"/>
      <c r="C62" s="328"/>
      <c r="D62" s="62"/>
      <c r="E62" s="78"/>
      <c r="F62" s="79"/>
      <c r="G62" s="78"/>
      <c r="H62" s="79"/>
      <c r="I62" s="78"/>
    </row>
    <row r="63" spans="1:10" ht="15" customHeight="1" x14ac:dyDescent="0.2">
      <c r="A63" s="326"/>
      <c r="B63" s="327"/>
      <c r="C63" s="328"/>
      <c r="D63" s="62"/>
      <c r="E63" s="78"/>
      <c r="F63" s="79"/>
      <c r="G63" s="78"/>
      <c r="H63" s="79"/>
      <c r="I63" s="78"/>
    </row>
    <row r="64" spans="1:10" ht="15" customHeight="1" x14ac:dyDescent="0.2">
      <c r="A64" s="326"/>
      <c r="B64" s="327"/>
      <c r="C64" s="328"/>
      <c r="D64" s="62"/>
      <c r="E64" s="78"/>
      <c r="F64" s="79"/>
      <c r="G64" s="78"/>
      <c r="H64" s="79"/>
      <c r="I64" s="78"/>
    </row>
    <row r="65" spans="1:11" ht="15" customHeight="1" x14ac:dyDescent="0.2">
      <c r="A65" s="326"/>
      <c r="B65" s="327"/>
      <c r="C65" s="328"/>
      <c r="D65" s="62"/>
      <c r="E65" s="78"/>
      <c r="F65" s="79"/>
      <c r="G65" s="78"/>
      <c r="H65" s="79"/>
      <c r="I65" s="78"/>
    </row>
    <row r="66" spans="1:11" ht="15" customHeight="1" x14ac:dyDescent="0.2">
      <c r="A66" s="326"/>
      <c r="B66" s="327"/>
      <c r="C66" s="328"/>
      <c r="D66" s="62"/>
      <c r="E66" s="78"/>
      <c r="F66" s="79"/>
      <c r="G66" s="78"/>
      <c r="H66" s="79"/>
      <c r="I66" s="78"/>
    </row>
    <row r="67" spans="1:11" ht="15" customHeight="1" x14ac:dyDescent="0.2">
      <c r="A67" s="326"/>
      <c r="B67" s="327"/>
      <c r="C67" s="328"/>
      <c r="D67" s="62"/>
      <c r="E67" s="78"/>
      <c r="F67" s="79"/>
      <c r="G67" s="78"/>
      <c r="H67" s="79"/>
      <c r="I67" s="78"/>
    </row>
    <row r="68" spans="1:11" ht="15" customHeight="1" x14ac:dyDescent="0.2">
      <c r="A68" s="326"/>
      <c r="B68" s="327"/>
      <c r="C68" s="328"/>
      <c r="D68" s="62"/>
      <c r="E68" s="78"/>
      <c r="F68" s="79"/>
      <c r="G68" s="78"/>
      <c r="H68" s="79"/>
      <c r="I68" s="78"/>
    </row>
    <row r="69" spans="1:11" ht="15" customHeight="1" thickBot="1" x14ac:dyDescent="0.25">
      <c r="A69" s="338"/>
      <c r="B69" s="339"/>
      <c r="C69" s="340"/>
      <c r="D69" s="80"/>
      <c r="E69" s="81"/>
      <c r="F69" s="79"/>
      <c r="G69" s="81"/>
      <c r="H69" s="79"/>
      <c r="I69" s="81"/>
    </row>
    <row r="70" spans="1:11" ht="15" customHeight="1" thickBot="1" x14ac:dyDescent="0.25">
      <c r="A70" s="321" t="s">
        <v>39</v>
      </c>
      <c r="B70" s="322"/>
      <c r="C70" s="322"/>
      <c r="D70" s="82"/>
      <c r="E70" s="66">
        <f>SUBTOTAL(9,E60:E69)</f>
        <v>0</v>
      </c>
      <c r="F70" s="83"/>
      <c r="G70" s="66">
        <f>SUBTOTAL(9,G60:G69)</f>
        <v>0</v>
      </c>
      <c r="H70" s="83"/>
      <c r="I70" s="66">
        <f>SUBTOTAL(9,I60:I69)</f>
        <v>0</v>
      </c>
    </row>
    <row r="71" spans="1:11" ht="15" customHeight="1" x14ac:dyDescent="0.2">
      <c r="A71" s="68"/>
      <c r="B71" s="68"/>
      <c r="C71" s="68"/>
      <c r="D71" s="68"/>
      <c r="E71" s="68"/>
      <c r="F71" s="68"/>
      <c r="G71" s="68"/>
      <c r="H71" s="68"/>
      <c r="I71" s="68"/>
    </row>
    <row r="72" spans="1:11" ht="15" customHeight="1" thickBot="1" x14ac:dyDescent="0.25">
      <c r="A72" s="47"/>
      <c r="B72" s="47"/>
      <c r="C72" s="47"/>
      <c r="D72" s="47"/>
      <c r="E72" s="47"/>
      <c r="F72" s="47"/>
      <c r="G72" s="47"/>
      <c r="H72" s="47"/>
      <c r="I72" s="47"/>
      <c r="J72" s="47"/>
    </row>
    <row r="73" spans="1:11" ht="15" customHeight="1" thickBot="1" x14ac:dyDescent="0.25">
      <c r="A73" s="323" t="s">
        <v>112</v>
      </c>
      <c r="B73" s="324"/>
      <c r="C73" s="325"/>
      <c r="D73" s="336" t="s">
        <v>26</v>
      </c>
      <c r="E73" s="337"/>
      <c r="F73" s="336" t="s">
        <v>27</v>
      </c>
      <c r="G73" s="337"/>
      <c r="H73" s="336" t="s">
        <v>28</v>
      </c>
      <c r="I73" s="337"/>
      <c r="J73" s="85" t="s">
        <v>41</v>
      </c>
      <c r="K73" s="48"/>
    </row>
    <row r="74" spans="1:11" ht="15" customHeight="1" thickBot="1" x14ac:dyDescent="0.25">
      <c r="A74" s="317" t="s">
        <v>40</v>
      </c>
      <c r="B74" s="318"/>
      <c r="C74" s="318"/>
      <c r="D74" s="74"/>
      <c r="E74" s="86">
        <f>ROUNDDOWN(SUBTOTAL(9,E13:E70),0)</f>
        <v>0</v>
      </c>
      <c r="F74" s="61"/>
      <c r="G74" s="86">
        <f>ROUNDDOWN(SUBTOTAL(9,G13:G70),0)</f>
        <v>0</v>
      </c>
      <c r="H74" s="61"/>
      <c r="I74" s="86">
        <f>ROUNDDOWN(SUBTOTAL(9,I13:I70),0)</f>
        <v>0</v>
      </c>
      <c r="J74" s="84">
        <f>SUM(E74,G74,I74)</f>
        <v>0</v>
      </c>
      <c r="K74" s="48"/>
    </row>
    <row r="75" spans="1:11" ht="15" customHeight="1" thickBot="1" x14ac:dyDescent="0.25">
      <c r="A75" s="317" t="s">
        <v>42</v>
      </c>
      <c r="B75" s="318"/>
      <c r="C75" s="318"/>
      <c r="D75" s="62"/>
      <c r="E75" s="14" cm="1">
        <f t="array" aca="1" ref="E75" ca="1">_xlfn.XLOOKUP(Var_Sub.instr.&amp;" # "&amp;IF(_xlfn.XLOOKUP($A$5,Table_LuT_Deelnemers[ID Deelnemer],Table_LuT_Deelnemers[Is MKB?]),"TRUE","FALSE"),Table_Max_Subsidie_HTSM[Sub.instr. '# Is MKB?],Table_Max_Subsidie_HTSM[FO],"&lt;Not in LuT&gt;",0,1)</f>
        <v>0</v>
      </c>
      <c r="F75" s="61"/>
      <c r="G75" s="14" cm="1">
        <f t="array" aca="1" ref="G75" ca="1">_xlfn.XLOOKUP(Var_Sub.instr.&amp;" # "&amp;IF(_xlfn.XLOOKUP($A$5,Table_LuT_Deelnemers[ID Deelnemer],Table_LuT_Deelnemers[Is MKB?]),"TRUE","FALSE"),Table_Max_Subsidie_HTSM[Sub.instr. '# Is MKB?],Table_Max_Subsidie_HTSM[IO],"&lt;Not in LuT&gt;",0,1)</f>
        <v>0</v>
      </c>
      <c r="H75" s="61"/>
      <c r="I75" s="14" cm="1">
        <f t="array" aca="1" ref="I75" ca="1">_xlfn.XLOOKUP(Var_Sub.instr.&amp;" # "&amp;IF(_xlfn.XLOOKUP($A$5,Table_LuT_Deelnemers[ID Deelnemer],Table_LuT_Deelnemers[Is MKB?]),"TRUE","FALSE"),Table_Max_Subsidie_HTSM[Sub.instr. '# Is MKB?],Table_Max_Subsidie_HTSM[EO],"&lt;Not in LuT&gt;",0,1)</f>
        <v>0</v>
      </c>
      <c r="J75" s="87"/>
      <c r="K75" s="48"/>
    </row>
    <row r="76" spans="1:11" ht="15" customHeight="1" thickBot="1" x14ac:dyDescent="0.25">
      <c r="A76" s="319" t="s">
        <v>57</v>
      </c>
      <c r="B76" s="320"/>
      <c r="C76" s="320"/>
      <c r="D76" s="65"/>
      <c r="E76" s="88">
        <f ca="1">ROUNDDOWN(E75*Kosten_FO,0)</f>
        <v>0</v>
      </c>
      <c r="F76" s="64"/>
      <c r="G76" s="88">
        <f ca="1">ROUNDDOWN(G75*Kosten_IO,0)</f>
        <v>0</v>
      </c>
      <c r="H76" s="64"/>
      <c r="I76" s="88">
        <f ca="1">ROUNDDOWN(I75*Kosten_EO,0)</f>
        <v>0</v>
      </c>
      <c r="J76" s="89">
        <f ca="1">SUM(E76,G76,I76)</f>
        <v>0</v>
      </c>
      <c r="K76" s="48"/>
    </row>
  </sheetData>
  <sheetProtection algorithmName="SHA-512" hashValue="zV8XjhqpibbvcB7Q1zt5DXJmH0WtZR1odIm0kb/9m2+B0M2YwjKvxkvPnTaaXVHaqfVO9vjKX6eRtc+XtcFWWg==" saltValue="YSu7xd7o53IlN9hJ07F3GQ==" spinCount="100000" sheet="1" objects="1" scenarios="1" selectLockedCells="1"/>
  <mergeCells count="64">
    <mergeCell ref="B9:C9"/>
    <mergeCell ref="A11:C11"/>
    <mergeCell ref="D11:E11"/>
    <mergeCell ref="F11:G11"/>
    <mergeCell ref="H11:I11"/>
    <mergeCell ref="E9:I9"/>
    <mergeCell ref="A34:B34"/>
    <mergeCell ref="A28:C28"/>
    <mergeCell ref="D28:E28"/>
    <mergeCell ref="F28:G28"/>
    <mergeCell ref="H28:I28"/>
    <mergeCell ref="A29:B29"/>
    <mergeCell ref="A30:B30"/>
    <mergeCell ref="A31:B31"/>
    <mergeCell ref="A32:B32"/>
    <mergeCell ref="A33:B33"/>
    <mergeCell ref="A35:B35"/>
    <mergeCell ref="A36:B36"/>
    <mergeCell ref="A37:B37"/>
    <mergeCell ref="A38:B38"/>
    <mergeCell ref="A39:B39"/>
    <mergeCell ref="D43:E43"/>
    <mergeCell ref="F43:G43"/>
    <mergeCell ref="H43:I43"/>
    <mergeCell ref="A44:C44"/>
    <mergeCell ref="A47:C47"/>
    <mergeCell ref="A45:C45"/>
    <mergeCell ref="A43:C43"/>
    <mergeCell ref="A48:C48"/>
    <mergeCell ref="A49:C49"/>
    <mergeCell ref="A50:C50"/>
    <mergeCell ref="A51:C51"/>
    <mergeCell ref="F58:G58"/>
    <mergeCell ref="H58:I58"/>
    <mergeCell ref="A59:C59"/>
    <mergeCell ref="A60:C60"/>
    <mergeCell ref="A61:C61"/>
    <mergeCell ref="A58:C58"/>
    <mergeCell ref="D58:E58"/>
    <mergeCell ref="D73:E73"/>
    <mergeCell ref="F73:G73"/>
    <mergeCell ref="H73:I73"/>
    <mergeCell ref="A63:C63"/>
    <mergeCell ref="A64:C64"/>
    <mergeCell ref="A65:C65"/>
    <mergeCell ref="A66:C66"/>
    <mergeCell ref="A67:C67"/>
    <mergeCell ref="A68:C68"/>
    <mergeCell ref="A74:C74"/>
    <mergeCell ref="A75:C75"/>
    <mergeCell ref="A76:C76"/>
    <mergeCell ref="A23:C23"/>
    <mergeCell ref="A24:C24"/>
    <mergeCell ref="A25:C25"/>
    <mergeCell ref="A40:C40"/>
    <mergeCell ref="A55:C55"/>
    <mergeCell ref="A70:C70"/>
    <mergeCell ref="A69:C69"/>
    <mergeCell ref="A73:C73"/>
    <mergeCell ref="A62:C62"/>
    <mergeCell ref="A52:C52"/>
    <mergeCell ref="A53:C53"/>
    <mergeCell ref="A54:C54"/>
    <mergeCell ref="A46:C46"/>
  </mergeCells>
  <dataValidations count="1">
    <dataValidation type="list" allowBlank="1" showInputMessage="1" showErrorMessage="1" sqref="B9" xr:uid="{677D61AF-D94B-4015-9B9B-9DC89E31778F}">
      <formula1>ValList_Kostensystematiek</formula1>
    </dataValidation>
  </dataValidations>
  <printOptions gridLines="1"/>
  <pageMargins left="0.74803149606299213" right="0.74803149606299213" top="0.98425196850393704" bottom="0.98425196850393704" header="0.51181102362204722" footer="0.51181102362204722"/>
  <pageSetup paperSize="9" scale="44" orientation="portrait" horizontalDpi="4294967292" verticalDpi="300" r:id="rId1"/>
  <headerFooter alignWithMargins="0">
    <oddFooter>&amp;L&amp;8Erna Olislaegers
&amp;D at &amp;T&amp;C&amp;8&amp;P/&amp;N&amp;R&amp;8File: &amp;F
Sheet: &amp;A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FA2D-2E16-45C9-825C-844CE7A5A948}">
  <sheetPr codeName="Sheet4">
    <pageSetUpPr fitToPage="1"/>
  </sheetPr>
  <dimension ref="A1:K76"/>
  <sheetViews>
    <sheetView zoomScale="85" zoomScaleNormal="85" workbookViewId="0">
      <selection activeCell="B9" sqref="B9:C9"/>
    </sheetView>
  </sheetViews>
  <sheetFormatPr defaultColWidth="9.140625" defaultRowHeight="15" customHeight="1" x14ac:dyDescent="0.2"/>
  <cols>
    <col min="1" max="2" width="45.7109375" style="46" customWidth="1"/>
    <col min="3" max="3" width="12.7109375" style="46" customWidth="1"/>
    <col min="4" max="4" width="9.7109375" style="46" customWidth="1"/>
    <col min="5" max="5" width="12.7109375" style="46" customWidth="1"/>
    <col min="6" max="6" width="9.7109375" style="46" customWidth="1"/>
    <col min="7" max="7" width="12.7109375" style="46" customWidth="1"/>
    <col min="8" max="8" width="9.7109375" style="46" customWidth="1"/>
    <col min="9" max="10" width="12.7109375" style="46" customWidth="1"/>
    <col min="11" max="16384" width="9.140625" style="46"/>
  </cols>
  <sheetData>
    <row r="1" spans="1:10" s="92" customFormat="1" ht="30" customHeight="1" x14ac:dyDescent="0.4">
      <c r="A1" s="22" t="str" cm="1">
        <f t="array" aca="1" ref="A1" ca="1">"Begroting – " &amp; MID(CELL("filename",$A$1),FIND("]",CELL("filename",$A$1))+1,255)&amp;IF(B5="","",": "&amp;B5)</f>
        <v>Begroting – Deelnemer 3</v>
      </c>
    </row>
    <row r="2" spans="1:10" ht="15" customHeight="1" x14ac:dyDescent="0.2">
      <c r="A2" s="90" t="s">
        <v>101</v>
      </c>
    </row>
    <row r="3" spans="1:10" ht="15" customHeight="1" thickBot="1" x14ac:dyDescent="0.25">
      <c r="A3" s="47"/>
      <c r="B3" s="47"/>
      <c r="C3" s="47"/>
    </row>
    <row r="4" spans="1:10" ht="15" customHeight="1" x14ac:dyDescent="0.2">
      <c r="A4" s="25" t="s">
        <v>10</v>
      </c>
      <c r="B4" s="26" t="str">
        <f>IF(ISBLANK(Projectacroniem),"",Projectacroniem)</f>
        <v/>
      </c>
      <c r="C4" s="27"/>
      <c r="D4" s="48"/>
    </row>
    <row r="5" spans="1:10" ht="15" customHeight="1" x14ac:dyDescent="0.2">
      <c r="A5" s="28" t="str" cm="1">
        <f t="array" aca="1" ref="A5" ca="1">MID(CELL("filename",$A$1),FIND("]",CELL("filename",$A$1))+1,255)</f>
        <v>Deelnemer 3</v>
      </c>
      <c r="B5" s="29" t="str" cm="1">
        <f t="array" aca="1" ref="B5" ca="1">IF(ISBLANK(INDIRECT(_xlfn.XLOOKUP(A5,Table_LuT_Deelnemers[ID Deelnemer],Table_LuT_Deelnemers[Referentienaam Deelnemer],"",0,1))),"",INDIRECT(_xlfn.XLOOKUP(A5,Table_LuT_Deelnemers[ID Deelnemer],Table_LuT_Deelnemers[Referentienaam Deelnemer],"",0,1)))</f>
        <v/>
      </c>
      <c r="C5" s="27"/>
      <c r="D5" s="48"/>
    </row>
    <row r="6" spans="1:10" ht="15" customHeight="1" thickBot="1" x14ac:dyDescent="0.25">
      <c r="A6" s="30" t="s">
        <v>1</v>
      </c>
      <c r="B6" s="31" t="str">
        <f ca="1">_xlfn.XLOOKUP(B5,'Basisgegevens Aanvraag'!B8:B17,'Basisgegevens Aanvraag'!C8:C17,"",0,1)</f>
        <v/>
      </c>
      <c r="C6" s="27"/>
      <c r="D6" s="48"/>
    </row>
    <row r="7" spans="1:10" ht="15" customHeight="1" x14ac:dyDescent="0.2">
      <c r="A7" s="32"/>
      <c r="B7" s="27"/>
      <c r="C7" s="27"/>
      <c r="D7" s="48"/>
    </row>
    <row r="8" spans="1:10" ht="15" customHeight="1" thickBot="1" x14ac:dyDescent="0.25">
      <c r="A8" s="91" t="s">
        <v>21</v>
      </c>
      <c r="B8" s="34"/>
      <c r="C8" s="27"/>
      <c r="D8" s="48"/>
    </row>
    <row r="9" spans="1:10" ht="15" customHeight="1" thickBot="1" x14ac:dyDescent="0.25">
      <c r="A9" s="35" t="s">
        <v>5</v>
      </c>
      <c r="B9" s="329" t="s">
        <v>19</v>
      </c>
      <c r="C9" s="330"/>
      <c r="D9" s="48"/>
      <c r="E9" s="314" t="str">
        <f ca="1">IF(NOT(_xlfn.XLOOKUP(A5,Table_LuT_Deelnemers[ID Deelnemer],Table_LuT_Deelnemers[Check 150],"&lt;Not in Checks&gt;",0,1)),_xlfn.XLOOKUP(150,Table_Foutmeldingen[Nr. Foutmelding],Table_Foutmeldingen[FOUT: Foutmelding],"&lt;Not in LuT Foutmeldingen&gt;",0,1),"")</f>
        <v/>
      </c>
      <c r="F9" s="315"/>
      <c r="G9" s="315"/>
      <c r="H9" s="315"/>
      <c r="I9" s="316"/>
    </row>
    <row r="10" spans="1:10" ht="15" customHeight="1" thickBot="1" x14ac:dyDescent="0.25">
      <c r="A10" s="47"/>
      <c r="B10" s="49"/>
      <c r="C10" s="49"/>
      <c r="D10" s="47"/>
      <c r="E10" s="47"/>
      <c r="F10" s="47"/>
      <c r="G10" s="47"/>
      <c r="H10" s="47"/>
      <c r="I10" s="47"/>
    </row>
    <row r="11" spans="1:10" ht="15" customHeight="1" thickBot="1" x14ac:dyDescent="0.25">
      <c r="A11" s="321" t="s">
        <v>36</v>
      </c>
      <c r="B11" s="322"/>
      <c r="C11" s="331"/>
      <c r="D11" s="336" t="s">
        <v>26</v>
      </c>
      <c r="E11" s="337"/>
      <c r="F11" s="336" t="s">
        <v>27</v>
      </c>
      <c r="G11" s="337"/>
      <c r="H11" s="336" t="s">
        <v>28</v>
      </c>
      <c r="I11" s="337"/>
    </row>
    <row r="12" spans="1:10" ht="30" customHeight="1" x14ac:dyDescent="0.2">
      <c r="A12" s="36" t="s">
        <v>22</v>
      </c>
      <c r="B12" s="37" t="s">
        <v>23</v>
      </c>
      <c r="C12" s="38" t="s">
        <v>24</v>
      </c>
      <c r="D12" s="39" t="s">
        <v>25</v>
      </c>
      <c r="E12" s="40" t="s">
        <v>29</v>
      </c>
      <c r="F12" s="39" t="s">
        <v>25</v>
      </c>
      <c r="G12" s="40" t="s">
        <v>29</v>
      </c>
      <c r="H12" s="39" t="s">
        <v>25</v>
      </c>
      <c r="I12" s="40" t="s">
        <v>29</v>
      </c>
      <c r="J12" s="48"/>
    </row>
    <row r="13" spans="1:10" ht="15" customHeight="1" x14ac:dyDescent="0.2">
      <c r="A13" s="51"/>
      <c r="B13" s="52"/>
      <c r="C13" s="53"/>
      <c r="D13" s="54"/>
      <c r="E13" s="55">
        <f>D13*$C13</f>
        <v>0</v>
      </c>
      <c r="F13" s="54"/>
      <c r="G13" s="55">
        <f>F13*$C13</f>
        <v>0</v>
      </c>
      <c r="H13" s="54"/>
      <c r="I13" s="55">
        <f>H13*$C13</f>
        <v>0</v>
      </c>
      <c r="J13" s="48"/>
    </row>
    <row r="14" spans="1:10" ht="15" customHeight="1" x14ac:dyDescent="0.2">
      <c r="A14" s="51"/>
      <c r="B14" s="52"/>
      <c r="C14" s="53"/>
      <c r="D14" s="54"/>
      <c r="E14" s="55">
        <f t="shared" ref="E14:E22" si="0">D14*$C14</f>
        <v>0</v>
      </c>
      <c r="F14" s="54"/>
      <c r="G14" s="55">
        <f t="shared" ref="G14:G22" si="1">F14*$C14</f>
        <v>0</v>
      </c>
      <c r="H14" s="54"/>
      <c r="I14" s="55">
        <f t="shared" ref="I14:I22" si="2">H14*$C14</f>
        <v>0</v>
      </c>
      <c r="J14" s="48"/>
    </row>
    <row r="15" spans="1:10" ht="15" customHeight="1" x14ac:dyDescent="0.2">
      <c r="A15" s="51"/>
      <c r="B15" s="52"/>
      <c r="C15" s="53"/>
      <c r="D15" s="54"/>
      <c r="E15" s="55">
        <f t="shared" si="0"/>
        <v>0</v>
      </c>
      <c r="F15" s="54"/>
      <c r="G15" s="55">
        <f t="shared" si="1"/>
        <v>0</v>
      </c>
      <c r="H15" s="54"/>
      <c r="I15" s="55">
        <f t="shared" si="2"/>
        <v>0</v>
      </c>
      <c r="J15" s="48"/>
    </row>
    <row r="16" spans="1:10" ht="15" customHeight="1" x14ac:dyDescent="0.2">
      <c r="A16" s="51"/>
      <c r="B16" s="52"/>
      <c r="C16" s="53"/>
      <c r="D16" s="54"/>
      <c r="E16" s="55">
        <f t="shared" si="0"/>
        <v>0</v>
      </c>
      <c r="F16" s="54"/>
      <c r="G16" s="55">
        <f t="shared" si="1"/>
        <v>0</v>
      </c>
      <c r="H16" s="54"/>
      <c r="I16" s="55">
        <f t="shared" si="2"/>
        <v>0</v>
      </c>
      <c r="J16" s="48"/>
    </row>
    <row r="17" spans="1:10" ht="15" customHeight="1" x14ac:dyDescent="0.2">
      <c r="A17" s="51"/>
      <c r="B17" s="52"/>
      <c r="C17" s="53"/>
      <c r="D17" s="54"/>
      <c r="E17" s="55">
        <f t="shared" si="0"/>
        <v>0</v>
      </c>
      <c r="F17" s="54"/>
      <c r="G17" s="55">
        <f t="shared" si="1"/>
        <v>0</v>
      </c>
      <c r="H17" s="54"/>
      <c r="I17" s="55">
        <f t="shared" si="2"/>
        <v>0</v>
      </c>
      <c r="J17" s="48"/>
    </row>
    <row r="18" spans="1:10" ht="15" customHeight="1" x14ac:dyDescent="0.2">
      <c r="A18" s="51"/>
      <c r="B18" s="52"/>
      <c r="C18" s="53"/>
      <c r="D18" s="54"/>
      <c r="E18" s="55">
        <f t="shared" si="0"/>
        <v>0</v>
      </c>
      <c r="F18" s="54"/>
      <c r="G18" s="55">
        <f t="shared" si="1"/>
        <v>0</v>
      </c>
      <c r="H18" s="54"/>
      <c r="I18" s="55">
        <f t="shared" si="2"/>
        <v>0</v>
      </c>
      <c r="J18" s="48"/>
    </row>
    <row r="19" spans="1:10" ht="15" customHeight="1" x14ac:dyDescent="0.2">
      <c r="A19" s="51"/>
      <c r="B19" s="52"/>
      <c r="C19" s="53"/>
      <c r="D19" s="54"/>
      <c r="E19" s="55">
        <f t="shared" si="0"/>
        <v>0</v>
      </c>
      <c r="F19" s="54"/>
      <c r="G19" s="55">
        <f t="shared" si="1"/>
        <v>0</v>
      </c>
      <c r="H19" s="54"/>
      <c r="I19" s="55">
        <f t="shared" si="2"/>
        <v>0</v>
      </c>
      <c r="J19" s="48"/>
    </row>
    <row r="20" spans="1:10" ht="15" customHeight="1" x14ac:dyDescent="0.2">
      <c r="A20" s="51"/>
      <c r="B20" s="52"/>
      <c r="C20" s="53"/>
      <c r="D20" s="54"/>
      <c r="E20" s="55">
        <f t="shared" si="0"/>
        <v>0</v>
      </c>
      <c r="F20" s="54"/>
      <c r="G20" s="55">
        <f t="shared" si="1"/>
        <v>0</v>
      </c>
      <c r="H20" s="54"/>
      <c r="I20" s="55">
        <f t="shared" si="2"/>
        <v>0</v>
      </c>
      <c r="J20" s="48"/>
    </row>
    <row r="21" spans="1:10" ht="15" customHeight="1" x14ac:dyDescent="0.2">
      <c r="A21" s="51"/>
      <c r="B21" s="52"/>
      <c r="C21" s="53"/>
      <c r="D21" s="54"/>
      <c r="E21" s="55">
        <f t="shared" si="0"/>
        <v>0</v>
      </c>
      <c r="F21" s="54"/>
      <c r="G21" s="55">
        <f t="shared" si="1"/>
        <v>0</v>
      </c>
      <c r="H21" s="54"/>
      <c r="I21" s="55">
        <f t="shared" si="2"/>
        <v>0</v>
      </c>
      <c r="J21" s="48"/>
    </row>
    <row r="22" spans="1:10" ht="15" customHeight="1" thickBot="1" x14ac:dyDescent="0.25">
      <c r="A22" s="56"/>
      <c r="B22" s="57"/>
      <c r="C22" s="58"/>
      <c r="D22" s="59"/>
      <c r="E22" s="60">
        <f t="shared" si="0"/>
        <v>0</v>
      </c>
      <c r="F22" s="59"/>
      <c r="G22" s="60">
        <f t="shared" si="1"/>
        <v>0</v>
      </c>
      <c r="H22" s="59"/>
      <c r="I22" s="60">
        <f t="shared" si="2"/>
        <v>0</v>
      </c>
      <c r="J22" s="48"/>
    </row>
    <row r="23" spans="1:10" s="45" customFormat="1" ht="15" customHeight="1" x14ac:dyDescent="0.2">
      <c r="A23" s="323" t="s">
        <v>30</v>
      </c>
      <c r="B23" s="324"/>
      <c r="C23" s="324"/>
      <c r="D23" s="41"/>
      <c r="E23" s="42">
        <f>SUBTOTAL(9,E13:E22)</f>
        <v>0</v>
      </c>
      <c r="F23" s="43"/>
      <c r="G23" s="42">
        <f>SUBTOTAL(9,G13:G22)</f>
        <v>0</v>
      </c>
      <c r="H23" s="43"/>
      <c r="I23" s="42">
        <f>SUBTOTAL(9,I13:I22)</f>
        <v>0</v>
      </c>
      <c r="J23" s="44"/>
    </row>
    <row r="24" spans="1:10" ht="15" customHeight="1" thickBot="1" x14ac:dyDescent="0.25">
      <c r="A24" s="317" t="s">
        <v>31</v>
      </c>
      <c r="B24" s="318"/>
      <c r="C24" s="318"/>
      <c r="D24" s="62"/>
      <c r="E24" s="63">
        <f>IF(Kostensystematiek=Vaste_uurtarief,0,(IF(Kostensystematiek=Integrale_Kosten,0,(IF(Kostensystematiek=Directe_Loonkosten,E23*0.5,0)))))</f>
        <v>0</v>
      </c>
      <c r="F24" s="61"/>
      <c r="G24" s="63">
        <f>IF(Kostensystematiek=Vaste_uurtarief,0,(IF(Kostensystematiek=Integrale_Kosten,0,(IF(Kostensystematiek=Directe_Loonkosten,G23*0.5,0)))))</f>
        <v>0</v>
      </c>
      <c r="H24" s="61"/>
      <c r="I24" s="63">
        <f>IF(Kostensystematiek=Vaste_uurtarief,0,(IF(Kostensystematiek=Integrale_Kosten,0,(IF(Kostensystematiek=Directe_Loonkosten,I23*0.5,0)))))</f>
        <v>0</v>
      </c>
      <c r="J24" s="48"/>
    </row>
    <row r="25" spans="1:10" ht="15" customHeight="1" thickBot="1" x14ac:dyDescent="0.25">
      <c r="A25" s="319" t="s">
        <v>32</v>
      </c>
      <c r="B25" s="320"/>
      <c r="C25" s="320"/>
      <c r="D25" s="65"/>
      <c r="E25" s="66">
        <f>SUBTOTAL(9,E13:E24)</f>
        <v>0</v>
      </c>
      <c r="F25" s="67"/>
      <c r="G25" s="66">
        <f>SUBTOTAL(9,G13:G24)</f>
        <v>0</v>
      </c>
      <c r="H25" s="67"/>
      <c r="I25" s="66">
        <f>SUBTOTAL(9,I13:I24)</f>
        <v>0</v>
      </c>
      <c r="J25" s="48"/>
    </row>
    <row r="26" spans="1:10" ht="15" customHeight="1" x14ac:dyDescent="0.2">
      <c r="A26" s="68"/>
      <c r="B26" s="68"/>
      <c r="C26" s="68"/>
      <c r="D26" s="68"/>
      <c r="E26" s="68"/>
      <c r="F26" s="68"/>
      <c r="G26" s="68"/>
      <c r="H26" s="68"/>
      <c r="I26" s="68"/>
    </row>
    <row r="27" spans="1:10" ht="15" customHeight="1" thickBot="1" x14ac:dyDescent="0.25">
      <c r="A27" s="47"/>
      <c r="B27" s="47"/>
      <c r="C27" s="47"/>
      <c r="D27" s="47"/>
      <c r="E27" s="47"/>
      <c r="F27" s="47"/>
      <c r="G27" s="47"/>
      <c r="H27" s="47"/>
      <c r="I27" s="47"/>
    </row>
    <row r="28" spans="1:10" ht="15" customHeight="1" thickBot="1" x14ac:dyDescent="0.25">
      <c r="A28" s="321" t="s">
        <v>37</v>
      </c>
      <c r="B28" s="322"/>
      <c r="C28" s="331"/>
      <c r="D28" s="336" t="s">
        <v>26</v>
      </c>
      <c r="E28" s="337"/>
      <c r="F28" s="336" t="s">
        <v>27</v>
      </c>
      <c r="G28" s="337"/>
      <c r="H28" s="336" t="s">
        <v>28</v>
      </c>
      <c r="I28" s="337"/>
    </row>
    <row r="29" spans="1:10" ht="30" customHeight="1" x14ac:dyDescent="0.2">
      <c r="A29" s="323" t="s">
        <v>33</v>
      </c>
      <c r="B29" s="341"/>
      <c r="C29" s="69" t="s">
        <v>43</v>
      </c>
      <c r="D29" s="70" t="s">
        <v>44</v>
      </c>
      <c r="E29" s="71" t="s">
        <v>45</v>
      </c>
      <c r="F29" s="70" t="s">
        <v>44</v>
      </c>
      <c r="G29" s="71" t="s">
        <v>45</v>
      </c>
      <c r="H29" s="70" t="s">
        <v>44</v>
      </c>
      <c r="I29" s="71" t="s">
        <v>45</v>
      </c>
    </row>
    <row r="30" spans="1:10" ht="15" customHeight="1" x14ac:dyDescent="0.2">
      <c r="A30" s="326"/>
      <c r="B30" s="335"/>
      <c r="C30" s="53"/>
      <c r="D30" s="54"/>
      <c r="E30" s="55">
        <f>D30*$C30</f>
        <v>0</v>
      </c>
      <c r="F30" s="54"/>
      <c r="G30" s="55">
        <f>F30*$C30</f>
        <v>0</v>
      </c>
      <c r="H30" s="54"/>
      <c r="I30" s="55">
        <f>H30*$C30</f>
        <v>0</v>
      </c>
    </row>
    <row r="31" spans="1:10" ht="15" customHeight="1" x14ac:dyDescent="0.2">
      <c r="A31" s="326"/>
      <c r="B31" s="335"/>
      <c r="C31" s="53"/>
      <c r="D31" s="54"/>
      <c r="E31" s="55">
        <f t="shared" ref="E31:E39" si="3">D31*$C31</f>
        <v>0</v>
      </c>
      <c r="F31" s="54"/>
      <c r="G31" s="55">
        <f t="shared" ref="G31:G39" si="4">F31*$C31</f>
        <v>0</v>
      </c>
      <c r="H31" s="54"/>
      <c r="I31" s="55">
        <f t="shared" ref="I31:I39" si="5">H31*$C31</f>
        <v>0</v>
      </c>
    </row>
    <row r="32" spans="1:10" ht="15" customHeight="1" x14ac:dyDescent="0.2">
      <c r="A32" s="326"/>
      <c r="B32" s="327"/>
      <c r="C32" s="72"/>
      <c r="D32" s="54"/>
      <c r="E32" s="55">
        <f t="shared" si="3"/>
        <v>0</v>
      </c>
      <c r="F32" s="54"/>
      <c r="G32" s="55">
        <f t="shared" si="4"/>
        <v>0</v>
      </c>
      <c r="H32" s="54"/>
      <c r="I32" s="55">
        <f t="shared" si="5"/>
        <v>0</v>
      </c>
    </row>
    <row r="33" spans="1:9" ht="15" customHeight="1" x14ac:dyDescent="0.2">
      <c r="A33" s="326"/>
      <c r="B33" s="335"/>
      <c r="C33" s="53"/>
      <c r="D33" s="54"/>
      <c r="E33" s="55">
        <f t="shared" si="3"/>
        <v>0</v>
      </c>
      <c r="F33" s="54"/>
      <c r="G33" s="55">
        <f t="shared" si="4"/>
        <v>0</v>
      </c>
      <c r="H33" s="54"/>
      <c r="I33" s="55">
        <f t="shared" si="5"/>
        <v>0</v>
      </c>
    </row>
    <row r="34" spans="1:9" ht="15" customHeight="1" x14ac:dyDescent="0.2">
      <c r="A34" s="326"/>
      <c r="B34" s="335"/>
      <c r="C34" s="53"/>
      <c r="D34" s="54"/>
      <c r="E34" s="55">
        <f t="shared" si="3"/>
        <v>0</v>
      </c>
      <c r="F34" s="54"/>
      <c r="G34" s="55">
        <f t="shared" si="4"/>
        <v>0</v>
      </c>
      <c r="H34" s="54"/>
      <c r="I34" s="55">
        <f t="shared" si="5"/>
        <v>0</v>
      </c>
    </row>
    <row r="35" spans="1:9" ht="15" customHeight="1" x14ac:dyDescent="0.2">
      <c r="A35" s="326"/>
      <c r="B35" s="327"/>
      <c r="C35" s="72"/>
      <c r="D35" s="54"/>
      <c r="E35" s="55">
        <f t="shared" si="3"/>
        <v>0</v>
      </c>
      <c r="F35" s="54"/>
      <c r="G35" s="55">
        <f t="shared" si="4"/>
        <v>0</v>
      </c>
      <c r="H35" s="54"/>
      <c r="I35" s="55">
        <f t="shared" si="5"/>
        <v>0</v>
      </c>
    </row>
    <row r="36" spans="1:9" ht="15" customHeight="1" x14ac:dyDescent="0.2">
      <c r="A36" s="326"/>
      <c r="B36" s="327"/>
      <c r="C36" s="72"/>
      <c r="D36" s="54"/>
      <c r="E36" s="55">
        <f t="shared" si="3"/>
        <v>0</v>
      </c>
      <c r="F36" s="54"/>
      <c r="G36" s="55">
        <f t="shared" si="4"/>
        <v>0</v>
      </c>
      <c r="H36" s="54"/>
      <c r="I36" s="55">
        <f t="shared" si="5"/>
        <v>0</v>
      </c>
    </row>
    <row r="37" spans="1:9" ht="15" customHeight="1" x14ac:dyDescent="0.2">
      <c r="A37" s="326"/>
      <c r="B37" s="335"/>
      <c r="C37" s="53"/>
      <c r="D37" s="54"/>
      <c r="E37" s="55">
        <f t="shared" si="3"/>
        <v>0</v>
      </c>
      <c r="F37" s="54"/>
      <c r="G37" s="55">
        <f t="shared" si="4"/>
        <v>0</v>
      </c>
      <c r="H37" s="54"/>
      <c r="I37" s="55">
        <f t="shared" si="5"/>
        <v>0</v>
      </c>
    </row>
    <row r="38" spans="1:9" ht="15" customHeight="1" x14ac:dyDescent="0.2">
      <c r="A38" s="326"/>
      <c r="B38" s="327"/>
      <c r="C38" s="72"/>
      <c r="D38" s="54"/>
      <c r="E38" s="55">
        <f t="shared" si="3"/>
        <v>0</v>
      </c>
      <c r="F38" s="54"/>
      <c r="G38" s="55">
        <f t="shared" si="4"/>
        <v>0</v>
      </c>
      <c r="H38" s="54"/>
      <c r="I38" s="55">
        <f t="shared" si="5"/>
        <v>0</v>
      </c>
    </row>
    <row r="39" spans="1:9" ht="15" customHeight="1" thickBot="1" x14ac:dyDescent="0.25">
      <c r="A39" s="338"/>
      <c r="B39" s="339"/>
      <c r="C39" s="73"/>
      <c r="D39" s="59"/>
      <c r="E39" s="60">
        <f t="shared" si="3"/>
        <v>0</v>
      </c>
      <c r="F39" s="59"/>
      <c r="G39" s="60">
        <f t="shared" si="4"/>
        <v>0</v>
      </c>
      <c r="H39" s="59"/>
      <c r="I39" s="60">
        <f t="shared" si="5"/>
        <v>0</v>
      </c>
    </row>
    <row r="40" spans="1:9" ht="15" customHeight="1" thickBot="1" x14ac:dyDescent="0.25">
      <c r="A40" s="321" t="s">
        <v>34</v>
      </c>
      <c r="B40" s="322"/>
      <c r="C40" s="322"/>
      <c r="D40" s="35"/>
      <c r="E40" s="66">
        <f>SUBTOTAL(9,E30:E39)</f>
        <v>0</v>
      </c>
      <c r="F40" s="67"/>
      <c r="G40" s="66">
        <f>SUBTOTAL(9,G30:G39)</f>
        <v>0</v>
      </c>
      <c r="H40" s="67"/>
      <c r="I40" s="66">
        <f>SUBTOTAL(9,I28:I39)</f>
        <v>0</v>
      </c>
    </row>
    <row r="41" spans="1:9" ht="15" customHeight="1" x14ac:dyDescent="0.2">
      <c r="A41" s="68"/>
      <c r="B41" s="68"/>
      <c r="C41" s="68"/>
      <c r="D41" s="68"/>
      <c r="E41" s="68"/>
      <c r="F41" s="68"/>
      <c r="G41" s="68"/>
      <c r="H41" s="68"/>
      <c r="I41" s="68"/>
    </row>
    <row r="42" spans="1:9" ht="15" customHeight="1" thickBot="1" x14ac:dyDescent="0.25">
      <c r="A42" s="47"/>
      <c r="B42" s="47"/>
      <c r="C42" s="47"/>
      <c r="D42" s="47"/>
      <c r="E42" s="47"/>
      <c r="F42" s="47"/>
      <c r="G42" s="47"/>
      <c r="H42" s="47"/>
      <c r="I42" s="47"/>
    </row>
    <row r="43" spans="1:9" ht="15" customHeight="1" thickBot="1" x14ac:dyDescent="0.25">
      <c r="A43" s="332" t="s">
        <v>81</v>
      </c>
      <c r="B43" s="333"/>
      <c r="C43" s="334"/>
      <c r="D43" s="336" t="s">
        <v>26</v>
      </c>
      <c r="E43" s="337"/>
      <c r="F43" s="336" t="s">
        <v>27</v>
      </c>
      <c r="G43" s="337"/>
      <c r="H43" s="336" t="s">
        <v>28</v>
      </c>
      <c r="I43" s="337"/>
    </row>
    <row r="44" spans="1:9" ht="30" customHeight="1" x14ac:dyDescent="0.2">
      <c r="A44" s="323" t="s">
        <v>33</v>
      </c>
      <c r="B44" s="324"/>
      <c r="C44" s="325"/>
      <c r="D44" s="74"/>
      <c r="E44" s="75" t="s">
        <v>15</v>
      </c>
      <c r="F44" s="76"/>
      <c r="G44" s="75" t="s">
        <v>15</v>
      </c>
      <c r="H44" s="77"/>
      <c r="I44" s="75" t="s">
        <v>15</v>
      </c>
    </row>
    <row r="45" spans="1:9" ht="15" customHeight="1" x14ac:dyDescent="0.2">
      <c r="A45" s="326"/>
      <c r="B45" s="327"/>
      <c r="C45" s="328"/>
      <c r="D45" s="62"/>
      <c r="E45" s="78"/>
      <c r="F45" s="61"/>
      <c r="G45" s="78"/>
      <c r="H45" s="79"/>
      <c r="I45" s="78"/>
    </row>
    <row r="46" spans="1:9" ht="15" customHeight="1" x14ac:dyDescent="0.2">
      <c r="A46" s="326"/>
      <c r="B46" s="327"/>
      <c r="C46" s="328"/>
      <c r="D46" s="62"/>
      <c r="E46" s="78"/>
      <c r="F46" s="61"/>
      <c r="G46" s="78"/>
      <c r="H46" s="79"/>
      <c r="I46" s="78"/>
    </row>
    <row r="47" spans="1:9" ht="15" customHeight="1" x14ac:dyDescent="0.2">
      <c r="A47" s="326"/>
      <c r="B47" s="327"/>
      <c r="C47" s="328"/>
      <c r="D47" s="62"/>
      <c r="E47" s="78"/>
      <c r="F47" s="61"/>
      <c r="G47" s="78"/>
      <c r="H47" s="79"/>
      <c r="I47" s="78"/>
    </row>
    <row r="48" spans="1:9" ht="15" customHeight="1" x14ac:dyDescent="0.2">
      <c r="A48" s="326"/>
      <c r="B48" s="327"/>
      <c r="C48" s="328"/>
      <c r="D48" s="62"/>
      <c r="E48" s="78"/>
      <c r="F48" s="61"/>
      <c r="G48" s="78"/>
      <c r="H48" s="79"/>
      <c r="I48" s="78"/>
    </row>
    <row r="49" spans="1:10" ht="15" customHeight="1" x14ac:dyDescent="0.2">
      <c r="A49" s="326"/>
      <c r="B49" s="327"/>
      <c r="C49" s="328"/>
      <c r="D49" s="62"/>
      <c r="E49" s="78"/>
      <c r="F49" s="61"/>
      <c r="G49" s="78"/>
      <c r="H49" s="79"/>
      <c r="I49" s="78"/>
    </row>
    <row r="50" spans="1:10" ht="15" customHeight="1" x14ac:dyDescent="0.2">
      <c r="A50" s="326"/>
      <c r="B50" s="327"/>
      <c r="C50" s="328"/>
      <c r="D50" s="62"/>
      <c r="E50" s="78"/>
      <c r="F50" s="61"/>
      <c r="G50" s="78"/>
      <c r="H50" s="79"/>
      <c r="I50" s="78"/>
    </row>
    <row r="51" spans="1:10" ht="15" customHeight="1" x14ac:dyDescent="0.2">
      <c r="A51" s="326"/>
      <c r="B51" s="327"/>
      <c r="C51" s="328"/>
      <c r="D51" s="62"/>
      <c r="E51" s="78"/>
      <c r="F51" s="61"/>
      <c r="G51" s="78"/>
      <c r="H51" s="79"/>
      <c r="I51" s="78"/>
    </row>
    <row r="52" spans="1:10" ht="15" customHeight="1" x14ac:dyDescent="0.2">
      <c r="A52" s="326"/>
      <c r="B52" s="327"/>
      <c r="C52" s="328"/>
      <c r="D52" s="62"/>
      <c r="E52" s="78"/>
      <c r="F52" s="61"/>
      <c r="G52" s="78"/>
      <c r="H52" s="79"/>
      <c r="I52" s="78"/>
    </row>
    <row r="53" spans="1:10" ht="15" customHeight="1" x14ac:dyDescent="0.2">
      <c r="A53" s="326"/>
      <c r="B53" s="327"/>
      <c r="C53" s="328"/>
      <c r="D53" s="62"/>
      <c r="E53" s="78"/>
      <c r="F53" s="61"/>
      <c r="G53" s="78"/>
      <c r="H53" s="79"/>
      <c r="I53" s="78"/>
    </row>
    <row r="54" spans="1:10" ht="15" customHeight="1" thickBot="1" x14ac:dyDescent="0.25">
      <c r="A54" s="338"/>
      <c r="B54" s="339"/>
      <c r="C54" s="340"/>
      <c r="D54" s="80"/>
      <c r="E54" s="81"/>
      <c r="F54" s="61"/>
      <c r="G54" s="81"/>
      <c r="H54" s="79"/>
      <c r="I54" s="81"/>
    </row>
    <row r="55" spans="1:10" ht="15" customHeight="1" thickBot="1" x14ac:dyDescent="0.25">
      <c r="A55" s="321" t="s">
        <v>35</v>
      </c>
      <c r="B55" s="322"/>
      <c r="C55" s="322"/>
      <c r="D55" s="82"/>
      <c r="E55" s="66">
        <f>SUBTOTAL(9,E45:E54)</f>
        <v>0</v>
      </c>
      <c r="F55" s="67"/>
      <c r="G55" s="66">
        <f>SUBTOTAL(9,G45:G54)</f>
        <v>0</v>
      </c>
      <c r="H55" s="83"/>
      <c r="I55" s="66">
        <f>SUBTOTAL(9,I45:I54)</f>
        <v>0</v>
      </c>
      <c r="J55" s="84">
        <f>SUM(E55,G55,I55)</f>
        <v>0</v>
      </c>
    </row>
    <row r="56" spans="1:10" ht="15" customHeight="1" x14ac:dyDescent="0.2">
      <c r="A56" s="68"/>
      <c r="B56" s="68"/>
      <c r="C56" s="68"/>
      <c r="D56" s="68"/>
      <c r="E56" s="68"/>
      <c r="F56" s="68"/>
      <c r="G56" s="68"/>
      <c r="H56" s="68"/>
      <c r="I56" s="68"/>
    </row>
    <row r="57" spans="1:10" ht="15" customHeight="1" thickBot="1" x14ac:dyDescent="0.25">
      <c r="A57" s="47"/>
      <c r="B57" s="47"/>
      <c r="C57" s="47"/>
      <c r="D57" s="47"/>
      <c r="E57" s="47"/>
      <c r="F57" s="47"/>
      <c r="G57" s="47"/>
      <c r="H57" s="47"/>
      <c r="I57" s="47"/>
    </row>
    <row r="58" spans="1:10" ht="15" customHeight="1" thickBot="1" x14ac:dyDescent="0.25">
      <c r="A58" s="321" t="s">
        <v>38</v>
      </c>
      <c r="B58" s="322"/>
      <c r="C58" s="331"/>
      <c r="D58" s="336" t="s">
        <v>26</v>
      </c>
      <c r="E58" s="337"/>
      <c r="F58" s="336" t="s">
        <v>27</v>
      </c>
      <c r="G58" s="337"/>
      <c r="H58" s="336" t="s">
        <v>28</v>
      </c>
      <c r="I58" s="337"/>
    </row>
    <row r="59" spans="1:10" ht="30" customHeight="1" x14ac:dyDescent="0.2">
      <c r="A59" s="323" t="s">
        <v>33</v>
      </c>
      <c r="B59" s="324"/>
      <c r="C59" s="325"/>
      <c r="D59" s="74"/>
      <c r="E59" s="75" t="s">
        <v>15</v>
      </c>
      <c r="F59" s="77"/>
      <c r="G59" s="75" t="s">
        <v>15</v>
      </c>
      <c r="H59" s="77"/>
      <c r="I59" s="75" t="s">
        <v>15</v>
      </c>
    </row>
    <row r="60" spans="1:10" ht="15" customHeight="1" x14ac:dyDescent="0.2">
      <c r="A60" s="326"/>
      <c r="B60" s="327"/>
      <c r="C60" s="328"/>
      <c r="D60" s="62"/>
      <c r="E60" s="78"/>
      <c r="F60" s="79"/>
      <c r="G60" s="78"/>
      <c r="H60" s="79"/>
      <c r="I60" s="78"/>
    </row>
    <row r="61" spans="1:10" ht="15" customHeight="1" x14ac:dyDescent="0.2">
      <c r="A61" s="326"/>
      <c r="B61" s="327"/>
      <c r="C61" s="328"/>
      <c r="D61" s="62"/>
      <c r="E61" s="78"/>
      <c r="F61" s="79"/>
      <c r="G61" s="78"/>
      <c r="H61" s="79"/>
      <c r="I61" s="78"/>
    </row>
    <row r="62" spans="1:10" ht="15" customHeight="1" x14ac:dyDescent="0.2">
      <c r="A62" s="326"/>
      <c r="B62" s="327"/>
      <c r="C62" s="328"/>
      <c r="D62" s="62"/>
      <c r="E62" s="78"/>
      <c r="F62" s="79"/>
      <c r="G62" s="78"/>
      <c r="H62" s="79"/>
      <c r="I62" s="78"/>
    </row>
    <row r="63" spans="1:10" ht="15" customHeight="1" x14ac:dyDescent="0.2">
      <c r="A63" s="326"/>
      <c r="B63" s="327"/>
      <c r="C63" s="328"/>
      <c r="D63" s="62"/>
      <c r="E63" s="78"/>
      <c r="F63" s="79"/>
      <c r="G63" s="78"/>
      <c r="H63" s="79"/>
      <c r="I63" s="78"/>
    </row>
    <row r="64" spans="1:10" ht="15" customHeight="1" x14ac:dyDescent="0.2">
      <c r="A64" s="326"/>
      <c r="B64" s="327"/>
      <c r="C64" s="328"/>
      <c r="D64" s="62"/>
      <c r="E64" s="78"/>
      <c r="F64" s="79"/>
      <c r="G64" s="78"/>
      <c r="H64" s="79"/>
      <c r="I64" s="78"/>
    </row>
    <row r="65" spans="1:11" ht="15" customHeight="1" x14ac:dyDescent="0.2">
      <c r="A65" s="326"/>
      <c r="B65" s="327"/>
      <c r="C65" s="328"/>
      <c r="D65" s="62"/>
      <c r="E65" s="78"/>
      <c r="F65" s="79"/>
      <c r="G65" s="78"/>
      <c r="H65" s="79"/>
      <c r="I65" s="78"/>
    </row>
    <row r="66" spans="1:11" ht="15" customHeight="1" x14ac:dyDescent="0.2">
      <c r="A66" s="326"/>
      <c r="B66" s="327"/>
      <c r="C66" s="328"/>
      <c r="D66" s="62"/>
      <c r="E66" s="78"/>
      <c r="F66" s="79"/>
      <c r="G66" s="78"/>
      <c r="H66" s="79"/>
      <c r="I66" s="78"/>
    </row>
    <row r="67" spans="1:11" ht="15" customHeight="1" x14ac:dyDescent="0.2">
      <c r="A67" s="326"/>
      <c r="B67" s="327"/>
      <c r="C67" s="328"/>
      <c r="D67" s="62"/>
      <c r="E67" s="78"/>
      <c r="F67" s="79"/>
      <c r="G67" s="78"/>
      <c r="H67" s="79"/>
      <c r="I67" s="78"/>
    </row>
    <row r="68" spans="1:11" ht="15" customHeight="1" x14ac:dyDescent="0.2">
      <c r="A68" s="326"/>
      <c r="B68" s="327"/>
      <c r="C68" s="328"/>
      <c r="D68" s="62"/>
      <c r="E68" s="78"/>
      <c r="F68" s="79"/>
      <c r="G68" s="78"/>
      <c r="H68" s="79"/>
      <c r="I68" s="78"/>
    </row>
    <row r="69" spans="1:11" ht="15" customHeight="1" thickBot="1" x14ac:dyDescent="0.25">
      <c r="A69" s="338"/>
      <c r="B69" s="339"/>
      <c r="C69" s="340"/>
      <c r="D69" s="80"/>
      <c r="E69" s="81"/>
      <c r="F69" s="79"/>
      <c r="G69" s="81"/>
      <c r="H69" s="79"/>
      <c r="I69" s="81"/>
    </row>
    <row r="70" spans="1:11" ht="15" customHeight="1" thickBot="1" x14ac:dyDescent="0.25">
      <c r="A70" s="321" t="s">
        <v>39</v>
      </c>
      <c r="B70" s="322"/>
      <c r="C70" s="322"/>
      <c r="D70" s="82"/>
      <c r="E70" s="66">
        <f>SUBTOTAL(9,E60:E69)</f>
        <v>0</v>
      </c>
      <c r="F70" s="83"/>
      <c r="G70" s="66">
        <f>SUBTOTAL(9,G60:G69)</f>
        <v>0</v>
      </c>
      <c r="H70" s="83"/>
      <c r="I70" s="66">
        <f>SUBTOTAL(9,I60:I69)</f>
        <v>0</v>
      </c>
    </row>
    <row r="71" spans="1:11" ht="15" customHeight="1" x14ac:dyDescent="0.2">
      <c r="A71" s="68"/>
      <c r="B71" s="68"/>
      <c r="C71" s="68"/>
      <c r="D71" s="68"/>
      <c r="E71" s="68"/>
      <c r="F71" s="68"/>
      <c r="G71" s="68"/>
      <c r="H71" s="68"/>
      <c r="I71" s="68"/>
    </row>
    <row r="72" spans="1:11" ht="15" customHeight="1" thickBot="1" x14ac:dyDescent="0.25">
      <c r="A72" s="47"/>
      <c r="B72" s="47"/>
      <c r="C72" s="47"/>
      <c r="D72" s="47"/>
      <c r="E72" s="47"/>
      <c r="F72" s="47"/>
      <c r="G72" s="47"/>
      <c r="H72" s="47"/>
      <c r="I72" s="47"/>
      <c r="J72" s="47"/>
    </row>
    <row r="73" spans="1:11" ht="15" customHeight="1" thickBot="1" x14ac:dyDescent="0.25">
      <c r="A73" s="323" t="s">
        <v>112</v>
      </c>
      <c r="B73" s="324"/>
      <c r="C73" s="325"/>
      <c r="D73" s="336" t="s">
        <v>26</v>
      </c>
      <c r="E73" s="337"/>
      <c r="F73" s="336" t="s">
        <v>27</v>
      </c>
      <c r="G73" s="337"/>
      <c r="H73" s="336" t="s">
        <v>28</v>
      </c>
      <c r="I73" s="337"/>
      <c r="J73" s="85" t="s">
        <v>41</v>
      </c>
      <c r="K73" s="48"/>
    </row>
    <row r="74" spans="1:11" ht="15" customHeight="1" thickBot="1" x14ac:dyDescent="0.25">
      <c r="A74" s="317" t="s">
        <v>40</v>
      </c>
      <c r="B74" s="318"/>
      <c r="C74" s="318"/>
      <c r="D74" s="74"/>
      <c r="E74" s="86">
        <f>ROUNDDOWN(SUBTOTAL(9,E13:E70),0)</f>
        <v>0</v>
      </c>
      <c r="F74" s="61"/>
      <c r="G74" s="86">
        <f>ROUNDDOWN(SUBTOTAL(9,G13:G70),0)</f>
        <v>0</v>
      </c>
      <c r="H74" s="61"/>
      <c r="I74" s="86">
        <f>ROUNDDOWN(SUBTOTAL(9,I13:I70),0)</f>
        <v>0</v>
      </c>
      <c r="J74" s="84">
        <f>SUM(E74,G74,I74)</f>
        <v>0</v>
      </c>
      <c r="K74" s="48"/>
    </row>
    <row r="75" spans="1:11" ht="15" customHeight="1" thickBot="1" x14ac:dyDescent="0.25">
      <c r="A75" s="317" t="s">
        <v>42</v>
      </c>
      <c r="B75" s="318"/>
      <c r="C75" s="318"/>
      <c r="D75" s="62"/>
      <c r="E75" s="14" cm="1">
        <f t="array" aca="1" ref="E75" ca="1">_xlfn.XLOOKUP(Var_Sub.instr.&amp;" # "&amp;IF(_xlfn.XLOOKUP($A$5,Table_LuT_Deelnemers[ID Deelnemer],Table_LuT_Deelnemers[Is MKB?]),"TRUE","FALSE"),Table_Max_Subsidie_HTSM[Sub.instr. '# Is MKB?],Table_Max_Subsidie_HTSM[FO],"&lt;Not in LuT&gt;",0,1)</f>
        <v>0</v>
      </c>
      <c r="F75" s="61"/>
      <c r="G75" s="14" cm="1">
        <f t="array" aca="1" ref="G75" ca="1">_xlfn.XLOOKUP(Var_Sub.instr.&amp;" # "&amp;IF(_xlfn.XLOOKUP($A$5,Table_LuT_Deelnemers[ID Deelnemer],Table_LuT_Deelnemers[Is MKB?]),"TRUE","FALSE"),Table_Max_Subsidie_HTSM[Sub.instr. '# Is MKB?],Table_Max_Subsidie_HTSM[IO],"&lt;Not in LuT&gt;",0,1)</f>
        <v>0</v>
      </c>
      <c r="H75" s="61"/>
      <c r="I75" s="14" cm="1">
        <f t="array" aca="1" ref="I75" ca="1">_xlfn.XLOOKUP(Var_Sub.instr.&amp;" # "&amp;IF(_xlfn.XLOOKUP($A$5,Table_LuT_Deelnemers[ID Deelnemer],Table_LuT_Deelnemers[Is MKB?]),"TRUE","FALSE"),Table_Max_Subsidie_HTSM[Sub.instr. '# Is MKB?],Table_Max_Subsidie_HTSM[EO],"&lt;Not in LuT&gt;",0,1)</f>
        <v>0</v>
      </c>
      <c r="J75" s="87"/>
      <c r="K75" s="48"/>
    </row>
    <row r="76" spans="1:11" ht="15" customHeight="1" thickBot="1" x14ac:dyDescent="0.25">
      <c r="A76" s="319" t="s">
        <v>57</v>
      </c>
      <c r="B76" s="320"/>
      <c r="C76" s="320"/>
      <c r="D76" s="65"/>
      <c r="E76" s="88">
        <f ca="1">ROUNDDOWN(E75*Kosten_FO,0)</f>
        <v>0</v>
      </c>
      <c r="F76" s="64"/>
      <c r="G76" s="88">
        <f ca="1">ROUNDDOWN(G75*Kosten_IO,0)</f>
        <v>0</v>
      </c>
      <c r="H76" s="64"/>
      <c r="I76" s="88">
        <f ca="1">ROUNDDOWN(I75*Kosten_EO,0)</f>
        <v>0</v>
      </c>
      <c r="J76" s="89">
        <f ca="1">SUM(E76,G76,I76)</f>
        <v>0</v>
      </c>
      <c r="K76" s="48"/>
    </row>
  </sheetData>
  <sheetProtection algorithmName="SHA-512" hashValue="nEhQH4uSGLwzl2Yp0Q7MhprJhxq68j+4EljaGS9e9geZC0uGSCFcbfWvhdiEVLLChrQ/q7mnQUaqdFbwdI/J+w==" saltValue="Qg8OwNpX5hLGQrRvaxJSQw==" spinCount="100000" sheet="1" objects="1" scenarios="1" selectLockedCells="1"/>
  <mergeCells count="64">
    <mergeCell ref="H28:I28"/>
    <mergeCell ref="B9:C9"/>
    <mergeCell ref="A11:C11"/>
    <mergeCell ref="D11:E11"/>
    <mergeCell ref="F11:G11"/>
    <mergeCell ref="H11:I11"/>
    <mergeCell ref="A23:C23"/>
    <mergeCell ref="A24:C24"/>
    <mergeCell ref="A25:C25"/>
    <mergeCell ref="A28:C28"/>
    <mergeCell ref="D28:E28"/>
    <mergeCell ref="F28:G28"/>
    <mergeCell ref="E9:I9"/>
    <mergeCell ref="A40:C40"/>
    <mergeCell ref="A29:B29"/>
    <mergeCell ref="A30:B30"/>
    <mergeCell ref="A31:B31"/>
    <mergeCell ref="A32:B32"/>
    <mergeCell ref="A33:B33"/>
    <mergeCell ref="A34:B34"/>
    <mergeCell ref="A35:B35"/>
    <mergeCell ref="A36:B36"/>
    <mergeCell ref="A37:B37"/>
    <mergeCell ref="A38:B38"/>
    <mergeCell ref="A39:B39"/>
    <mergeCell ref="A51:C51"/>
    <mergeCell ref="A43:C43"/>
    <mergeCell ref="D43:E43"/>
    <mergeCell ref="F43:G43"/>
    <mergeCell ref="H43:I43"/>
    <mergeCell ref="A44:C44"/>
    <mergeCell ref="A45:C45"/>
    <mergeCell ref="A46:C46"/>
    <mergeCell ref="A47:C47"/>
    <mergeCell ref="A48:C48"/>
    <mergeCell ref="A49:C49"/>
    <mergeCell ref="A50:C50"/>
    <mergeCell ref="A62:C62"/>
    <mergeCell ref="A52:C52"/>
    <mergeCell ref="A53:C53"/>
    <mergeCell ref="A54:C54"/>
    <mergeCell ref="A55:C55"/>
    <mergeCell ref="A58:C58"/>
    <mergeCell ref="F58:G58"/>
    <mergeCell ref="H58:I58"/>
    <mergeCell ref="A59:C59"/>
    <mergeCell ref="A60:C60"/>
    <mergeCell ref="A61:C61"/>
    <mergeCell ref="D58:E58"/>
    <mergeCell ref="D73:E73"/>
    <mergeCell ref="F73:G73"/>
    <mergeCell ref="H73:I73"/>
    <mergeCell ref="A63:C63"/>
    <mergeCell ref="A64:C64"/>
    <mergeCell ref="A65:C65"/>
    <mergeCell ref="A66:C66"/>
    <mergeCell ref="A67:C67"/>
    <mergeCell ref="A68:C68"/>
    <mergeCell ref="A74:C74"/>
    <mergeCell ref="A75:C75"/>
    <mergeCell ref="A76:C76"/>
    <mergeCell ref="A69:C69"/>
    <mergeCell ref="A70:C70"/>
    <mergeCell ref="A73:C73"/>
  </mergeCells>
  <dataValidations count="1">
    <dataValidation type="list" allowBlank="1" showInputMessage="1" showErrorMessage="1" sqref="B9" xr:uid="{75E47751-902C-4611-BC0A-E4869800398D}">
      <formula1>ValList_Kostensystematiek</formula1>
    </dataValidation>
  </dataValidations>
  <printOptions gridLines="1"/>
  <pageMargins left="0.74803149606299213" right="0.74803149606299213" top="0.98425196850393704" bottom="0.98425196850393704" header="0.51181102362204722" footer="0.51181102362204722"/>
  <pageSetup paperSize="9" scale="44" orientation="portrait" horizontalDpi="4294967292" verticalDpi="300" r:id="rId1"/>
  <headerFooter alignWithMargins="0">
    <oddFooter>&amp;L&amp;8Erna Olislaegers
&amp;D at &amp;T&amp;C&amp;8&amp;P/&amp;N&amp;R&amp;8File: &amp;F
Sheet: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17046-EAA3-4BE9-85BF-D4309669E1D2}">
  <sheetPr codeName="Sheet9">
    <pageSetUpPr fitToPage="1"/>
  </sheetPr>
  <dimension ref="A1:K76"/>
  <sheetViews>
    <sheetView zoomScale="85" zoomScaleNormal="85" workbookViewId="0">
      <selection activeCell="B9" sqref="B9:C9"/>
    </sheetView>
  </sheetViews>
  <sheetFormatPr defaultColWidth="9.140625" defaultRowHeight="15" customHeight="1" x14ac:dyDescent="0.2"/>
  <cols>
    <col min="1" max="2" width="45.7109375" style="46" customWidth="1"/>
    <col min="3" max="3" width="12.7109375" style="46" customWidth="1"/>
    <col min="4" max="4" width="9.7109375" style="46" customWidth="1"/>
    <col min="5" max="5" width="12.7109375" style="46" customWidth="1"/>
    <col min="6" max="6" width="9.7109375" style="46" customWidth="1"/>
    <col min="7" max="7" width="12.7109375" style="46" customWidth="1"/>
    <col min="8" max="8" width="9.7109375" style="46" customWidth="1"/>
    <col min="9" max="10" width="12.7109375" style="46" customWidth="1"/>
    <col min="11" max="16384" width="9.140625" style="46"/>
  </cols>
  <sheetData>
    <row r="1" spans="1:10" s="92" customFormat="1" ht="30" customHeight="1" x14ac:dyDescent="0.4">
      <c r="A1" s="22" t="str" cm="1">
        <f t="array" aca="1" ref="A1" ca="1">"Begroting – " &amp; MID(CELL("filename",$A$1),FIND("]",CELL("filename",$A$1))+1,255)&amp;IF(B5="","",": "&amp;B5)</f>
        <v>Begroting – Deelnemer 4</v>
      </c>
    </row>
    <row r="2" spans="1:10" ht="15" customHeight="1" x14ac:dyDescent="0.2">
      <c r="A2" s="90" t="s">
        <v>101</v>
      </c>
    </row>
    <row r="3" spans="1:10" ht="15" customHeight="1" thickBot="1" x14ac:dyDescent="0.25">
      <c r="A3" s="47"/>
      <c r="B3" s="47"/>
      <c r="C3" s="47"/>
    </row>
    <row r="4" spans="1:10" ht="15" customHeight="1" x14ac:dyDescent="0.2">
      <c r="A4" s="25" t="s">
        <v>10</v>
      </c>
      <c r="B4" s="26" t="str">
        <f>IF(ISBLANK(Projectacroniem),"",Projectacroniem)</f>
        <v/>
      </c>
      <c r="C4" s="27"/>
      <c r="D4" s="48"/>
    </row>
    <row r="5" spans="1:10" ht="15" customHeight="1" x14ac:dyDescent="0.2">
      <c r="A5" s="28" t="str" cm="1">
        <f t="array" aca="1" ref="A5" ca="1">MID(CELL("filename",$A$1),FIND("]",CELL("filename",$A$1))+1,255)</f>
        <v>Deelnemer 4</v>
      </c>
      <c r="B5" s="29" t="str" cm="1">
        <f t="array" aca="1" ref="B5" ca="1">IF(ISBLANK(INDIRECT(_xlfn.XLOOKUP(A5,Table_LuT_Deelnemers[ID Deelnemer],Table_LuT_Deelnemers[Referentienaam Deelnemer],"",0,1))),"",INDIRECT(_xlfn.XLOOKUP(A5,Table_LuT_Deelnemers[ID Deelnemer],Table_LuT_Deelnemers[Referentienaam Deelnemer],"",0,1)))</f>
        <v/>
      </c>
      <c r="C5" s="27"/>
      <c r="D5" s="48"/>
    </row>
    <row r="6" spans="1:10" ht="15" customHeight="1" thickBot="1" x14ac:dyDescent="0.25">
      <c r="A6" s="30" t="s">
        <v>1</v>
      </c>
      <c r="B6" s="31" t="str">
        <f ca="1">_xlfn.XLOOKUP(B5,'Basisgegevens Aanvraag'!B8:B17,'Basisgegevens Aanvraag'!C8:C17,"",0,1)</f>
        <v/>
      </c>
      <c r="C6" s="27"/>
      <c r="D6" s="48"/>
    </row>
    <row r="7" spans="1:10" ht="15" customHeight="1" x14ac:dyDescent="0.2">
      <c r="A7" s="32"/>
      <c r="B7" s="27"/>
      <c r="C7" s="27"/>
      <c r="D7" s="48"/>
    </row>
    <row r="8" spans="1:10" ht="15" customHeight="1" thickBot="1" x14ac:dyDescent="0.25">
      <c r="A8" s="91" t="s">
        <v>21</v>
      </c>
      <c r="B8" s="34"/>
      <c r="C8" s="27"/>
      <c r="D8" s="48"/>
    </row>
    <row r="9" spans="1:10" ht="15" customHeight="1" thickBot="1" x14ac:dyDescent="0.25">
      <c r="A9" s="35" t="s">
        <v>5</v>
      </c>
      <c r="B9" s="329" t="s">
        <v>19</v>
      </c>
      <c r="C9" s="330"/>
      <c r="D9" s="48"/>
      <c r="E9" s="314" t="str">
        <f ca="1">IF(NOT(_xlfn.XLOOKUP(A5,Table_LuT_Deelnemers[ID Deelnemer],Table_LuT_Deelnemers[Check 150],"&lt;Not in Checks&gt;",0,1)),_xlfn.XLOOKUP(150,Table_Foutmeldingen[Nr. Foutmelding],Table_Foutmeldingen[FOUT: Foutmelding],"&lt;Not in LuT Foutmeldingen&gt;",0,1),"")</f>
        <v/>
      </c>
      <c r="F9" s="315"/>
      <c r="G9" s="315"/>
      <c r="H9" s="315"/>
      <c r="I9" s="316"/>
    </row>
    <row r="10" spans="1:10" ht="15" customHeight="1" thickBot="1" x14ac:dyDescent="0.25">
      <c r="A10" s="47"/>
      <c r="B10" s="49"/>
      <c r="C10" s="49"/>
      <c r="D10" s="47"/>
      <c r="E10" s="47"/>
      <c r="F10" s="47"/>
      <c r="G10" s="47"/>
      <c r="H10" s="47"/>
      <c r="I10" s="47"/>
    </row>
    <row r="11" spans="1:10" ht="15" customHeight="1" thickBot="1" x14ac:dyDescent="0.25">
      <c r="A11" s="321" t="s">
        <v>36</v>
      </c>
      <c r="B11" s="322"/>
      <c r="C11" s="331"/>
      <c r="D11" s="336" t="s">
        <v>26</v>
      </c>
      <c r="E11" s="337"/>
      <c r="F11" s="336" t="s">
        <v>27</v>
      </c>
      <c r="G11" s="337"/>
      <c r="H11" s="336" t="s">
        <v>28</v>
      </c>
      <c r="I11" s="337"/>
    </row>
    <row r="12" spans="1:10" ht="30" customHeight="1" x14ac:dyDescent="0.2">
      <c r="A12" s="36" t="s">
        <v>22</v>
      </c>
      <c r="B12" s="37" t="s">
        <v>23</v>
      </c>
      <c r="C12" s="38" t="s">
        <v>24</v>
      </c>
      <c r="D12" s="39" t="s">
        <v>25</v>
      </c>
      <c r="E12" s="40" t="s">
        <v>29</v>
      </c>
      <c r="F12" s="39" t="s">
        <v>25</v>
      </c>
      <c r="G12" s="40" t="s">
        <v>29</v>
      </c>
      <c r="H12" s="39" t="s">
        <v>25</v>
      </c>
      <c r="I12" s="40" t="s">
        <v>29</v>
      </c>
      <c r="J12" s="48"/>
    </row>
    <row r="13" spans="1:10" ht="15" customHeight="1" x14ac:dyDescent="0.2">
      <c r="A13" s="51"/>
      <c r="B13" s="52"/>
      <c r="C13" s="53"/>
      <c r="D13" s="54"/>
      <c r="E13" s="55">
        <f>D13*$C13</f>
        <v>0</v>
      </c>
      <c r="F13" s="54"/>
      <c r="G13" s="55">
        <f>F13*$C13</f>
        <v>0</v>
      </c>
      <c r="H13" s="54"/>
      <c r="I13" s="55">
        <f>H13*$C13</f>
        <v>0</v>
      </c>
      <c r="J13" s="48"/>
    </row>
    <row r="14" spans="1:10" ht="15" customHeight="1" x14ac:dyDescent="0.2">
      <c r="A14" s="51"/>
      <c r="B14" s="52"/>
      <c r="C14" s="53"/>
      <c r="D14" s="54"/>
      <c r="E14" s="55">
        <f t="shared" ref="E14:E22" si="0">D14*$C14</f>
        <v>0</v>
      </c>
      <c r="F14" s="54"/>
      <c r="G14" s="55">
        <f t="shared" ref="G14:G22" si="1">F14*$C14</f>
        <v>0</v>
      </c>
      <c r="H14" s="54"/>
      <c r="I14" s="55">
        <f t="shared" ref="I14:I22" si="2">H14*$C14</f>
        <v>0</v>
      </c>
      <c r="J14" s="48"/>
    </row>
    <row r="15" spans="1:10" ht="15" customHeight="1" x14ac:dyDescent="0.2">
      <c r="A15" s="51"/>
      <c r="B15" s="52"/>
      <c r="C15" s="53"/>
      <c r="D15" s="54"/>
      <c r="E15" s="55">
        <f t="shared" si="0"/>
        <v>0</v>
      </c>
      <c r="F15" s="54"/>
      <c r="G15" s="55">
        <f t="shared" si="1"/>
        <v>0</v>
      </c>
      <c r="H15" s="54"/>
      <c r="I15" s="55">
        <f t="shared" si="2"/>
        <v>0</v>
      </c>
      <c r="J15" s="48"/>
    </row>
    <row r="16" spans="1:10" ht="15" customHeight="1" x14ac:dyDescent="0.2">
      <c r="A16" s="51"/>
      <c r="B16" s="52"/>
      <c r="C16" s="53"/>
      <c r="D16" s="54"/>
      <c r="E16" s="55">
        <f t="shared" si="0"/>
        <v>0</v>
      </c>
      <c r="F16" s="54"/>
      <c r="G16" s="55">
        <f t="shared" si="1"/>
        <v>0</v>
      </c>
      <c r="H16" s="54"/>
      <c r="I16" s="55">
        <f t="shared" si="2"/>
        <v>0</v>
      </c>
      <c r="J16" s="48"/>
    </row>
    <row r="17" spans="1:10" ht="15" customHeight="1" x14ac:dyDescent="0.2">
      <c r="A17" s="51"/>
      <c r="B17" s="52"/>
      <c r="C17" s="53"/>
      <c r="D17" s="54"/>
      <c r="E17" s="55">
        <f t="shared" si="0"/>
        <v>0</v>
      </c>
      <c r="F17" s="54"/>
      <c r="G17" s="55">
        <f t="shared" si="1"/>
        <v>0</v>
      </c>
      <c r="H17" s="54"/>
      <c r="I17" s="55">
        <f t="shared" si="2"/>
        <v>0</v>
      </c>
      <c r="J17" s="48"/>
    </row>
    <row r="18" spans="1:10" ht="15" customHeight="1" x14ac:dyDescent="0.2">
      <c r="A18" s="51"/>
      <c r="B18" s="52"/>
      <c r="C18" s="53"/>
      <c r="D18" s="54"/>
      <c r="E18" s="55">
        <f t="shared" si="0"/>
        <v>0</v>
      </c>
      <c r="F18" s="54"/>
      <c r="G18" s="55">
        <f t="shared" si="1"/>
        <v>0</v>
      </c>
      <c r="H18" s="54"/>
      <c r="I18" s="55">
        <f t="shared" si="2"/>
        <v>0</v>
      </c>
      <c r="J18" s="48"/>
    </row>
    <row r="19" spans="1:10" ht="15" customHeight="1" x14ac:dyDescent="0.2">
      <c r="A19" s="51"/>
      <c r="B19" s="52"/>
      <c r="C19" s="53"/>
      <c r="D19" s="54"/>
      <c r="E19" s="55">
        <f t="shared" si="0"/>
        <v>0</v>
      </c>
      <c r="F19" s="54"/>
      <c r="G19" s="55">
        <f t="shared" si="1"/>
        <v>0</v>
      </c>
      <c r="H19" s="54"/>
      <c r="I19" s="55">
        <f t="shared" si="2"/>
        <v>0</v>
      </c>
      <c r="J19" s="48"/>
    </row>
    <row r="20" spans="1:10" ht="15" customHeight="1" x14ac:dyDescent="0.2">
      <c r="A20" s="51"/>
      <c r="B20" s="52"/>
      <c r="C20" s="53"/>
      <c r="D20" s="54"/>
      <c r="E20" s="55">
        <f t="shared" si="0"/>
        <v>0</v>
      </c>
      <c r="F20" s="54"/>
      <c r="G20" s="55">
        <f t="shared" si="1"/>
        <v>0</v>
      </c>
      <c r="H20" s="54"/>
      <c r="I20" s="55">
        <f t="shared" si="2"/>
        <v>0</v>
      </c>
      <c r="J20" s="48"/>
    </row>
    <row r="21" spans="1:10" ht="15" customHeight="1" x14ac:dyDescent="0.2">
      <c r="A21" s="51"/>
      <c r="B21" s="52"/>
      <c r="C21" s="53"/>
      <c r="D21" s="54"/>
      <c r="E21" s="55">
        <f t="shared" si="0"/>
        <v>0</v>
      </c>
      <c r="F21" s="54"/>
      <c r="G21" s="55">
        <f t="shared" si="1"/>
        <v>0</v>
      </c>
      <c r="H21" s="54"/>
      <c r="I21" s="55">
        <f t="shared" si="2"/>
        <v>0</v>
      </c>
      <c r="J21" s="48"/>
    </row>
    <row r="22" spans="1:10" ht="15" customHeight="1" thickBot="1" x14ac:dyDescent="0.25">
      <c r="A22" s="56"/>
      <c r="B22" s="57"/>
      <c r="C22" s="58"/>
      <c r="D22" s="59"/>
      <c r="E22" s="60">
        <f t="shared" si="0"/>
        <v>0</v>
      </c>
      <c r="F22" s="59"/>
      <c r="G22" s="60">
        <f t="shared" si="1"/>
        <v>0</v>
      </c>
      <c r="H22" s="59"/>
      <c r="I22" s="60">
        <f t="shared" si="2"/>
        <v>0</v>
      </c>
      <c r="J22" s="48"/>
    </row>
    <row r="23" spans="1:10" s="45" customFormat="1" ht="15" customHeight="1" x14ac:dyDescent="0.2">
      <c r="A23" s="323" t="s">
        <v>30</v>
      </c>
      <c r="B23" s="324"/>
      <c r="C23" s="324"/>
      <c r="D23" s="41"/>
      <c r="E23" s="42">
        <f>SUBTOTAL(9,E13:E22)</f>
        <v>0</v>
      </c>
      <c r="F23" s="43"/>
      <c r="G23" s="42">
        <f>SUBTOTAL(9,G13:G22)</f>
        <v>0</v>
      </c>
      <c r="H23" s="43"/>
      <c r="I23" s="42">
        <f>SUBTOTAL(9,I13:I22)</f>
        <v>0</v>
      </c>
      <c r="J23" s="44"/>
    </row>
    <row r="24" spans="1:10" ht="15" customHeight="1" thickBot="1" x14ac:dyDescent="0.25">
      <c r="A24" s="317" t="s">
        <v>31</v>
      </c>
      <c r="B24" s="318"/>
      <c r="C24" s="318"/>
      <c r="D24" s="62"/>
      <c r="E24" s="63">
        <f>IF(Kostensystematiek=Vaste_uurtarief,0,(IF(Kostensystematiek=Integrale_Kosten,0,(IF(Kostensystematiek=Directe_Loonkosten,E23*0.5,0)))))</f>
        <v>0</v>
      </c>
      <c r="F24" s="61"/>
      <c r="G24" s="63">
        <f>IF(Kostensystematiek=Vaste_uurtarief,0,(IF(Kostensystematiek=Integrale_Kosten,0,(IF(Kostensystematiek=Directe_Loonkosten,G23*0.5,0)))))</f>
        <v>0</v>
      </c>
      <c r="H24" s="61"/>
      <c r="I24" s="63">
        <f>IF(Kostensystematiek=Vaste_uurtarief,0,(IF(Kostensystematiek=Integrale_Kosten,0,(IF(Kostensystematiek=Directe_Loonkosten,I23*0.5,0)))))</f>
        <v>0</v>
      </c>
      <c r="J24" s="48"/>
    </row>
    <row r="25" spans="1:10" ht="15" customHeight="1" thickBot="1" x14ac:dyDescent="0.25">
      <c r="A25" s="319" t="s">
        <v>32</v>
      </c>
      <c r="B25" s="320"/>
      <c r="C25" s="320"/>
      <c r="D25" s="65"/>
      <c r="E25" s="66">
        <f>SUBTOTAL(9,E13:E24)</f>
        <v>0</v>
      </c>
      <c r="F25" s="67"/>
      <c r="G25" s="66">
        <f>SUBTOTAL(9,G13:G24)</f>
        <v>0</v>
      </c>
      <c r="H25" s="67"/>
      <c r="I25" s="66">
        <f>SUBTOTAL(9,I13:I24)</f>
        <v>0</v>
      </c>
      <c r="J25" s="48"/>
    </row>
    <row r="26" spans="1:10" ht="15" customHeight="1" x14ac:dyDescent="0.2">
      <c r="A26" s="68"/>
      <c r="B26" s="68"/>
      <c r="C26" s="68"/>
      <c r="D26" s="68"/>
      <c r="E26" s="68"/>
      <c r="F26" s="68"/>
      <c r="G26" s="68"/>
      <c r="H26" s="68"/>
      <c r="I26" s="68"/>
    </row>
    <row r="27" spans="1:10" ht="15" customHeight="1" thickBot="1" x14ac:dyDescent="0.25">
      <c r="A27" s="47"/>
      <c r="B27" s="47"/>
      <c r="C27" s="47"/>
      <c r="D27" s="47"/>
      <c r="E27" s="47"/>
      <c r="F27" s="47"/>
      <c r="G27" s="47"/>
      <c r="H27" s="47"/>
      <c r="I27" s="47"/>
    </row>
    <row r="28" spans="1:10" ht="15" customHeight="1" thickBot="1" x14ac:dyDescent="0.25">
      <c r="A28" s="321" t="s">
        <v>37</v>
      </c>
      <c r="B28" s="322"/>
      <c r="C28" s="331"/>
      <c r="D28" s="336" t="s">
        <v>26</v>
      </c>
      <c r="E28" s="337"/>
      <c r="F28" s="336" t="s">
        <v>27</v>
      </c>
      <c r="G28" s="337"/>
      <c r="H28" s="336" t="s">
        <v>28</v>
      </c>
      <c r="I28" s="337"/>
    </row>
    <row r="29" spans="1:10" ht="30" customHeight="1" x14ac:dyDescent="0.2">
      <c r="A29" s="323" t="s">
        <v>33</v>
      </c>
      <c r="B29" s="341"/>
      <c r="C29" s="69" t="s">
        <v>43</v>
      </c>
      <c r="D29" s="70" t="s">
        <v>44</v>
      </c>
      <c r="E29" s="71" t="s">
        <v>45</v>
      </c>
      <c r="F29" s="70" t="s">
        <v>44</v>
      </c>
      <c r="G29" s="71" t="s">
        <v>45</v>
      </c>
      <c r="H29" s="70" t="s">
        <v>44</v>
      </c>
      <c r="I29" s="71" t="s">
        <v>45</v>
      </c>
    </row>
    <row r="30" spans="1:10" ht="15" customHeight="1" x14ac:dyDescent="0.2">
      <c r="A30" s="326"/>
      <c r="B30" s="335"/>
      <c r="C30" s="53"/>
      <c r="D30" s="54"/>
      <c r="E30" s="55">
        <f>D30*$C30</f>
        <v>0</v>
      </c>
      <c r="F30" s="54"/>
      <c r="G30" s="55">
        <f>F30*$C30</f>
        <v>0</v>
      </c>
      <c r="H30" s="54"/>
      <c r="I30" s="55">
        <f>H30*$C30</f>
        <v>0</v>
      </c>
    </row>
    <row r="31" spans="1:10" ht="15" customHeight="1" x14ac:dyDescent="0.2">
      <c r="A31" s="326"/>
      <c r="B31" s="335"/>
      <c r="C31" s="53"/>
      <c r="D31" s="54"/>
      <c r="E31" s="55">
        <f t="shared" ref="E31:E39" si="3">D31*$C31</f>
        <v>0</v>
      </c>
      <c r="F31" s="54"/>
      <c r="G31" s="55">
        <f t="shared" ref="G31:G39" si="4">F31*$C31</f>
        <v>0</v>
      </c>
      <c r="H31" s="54"/>
      <c r="I31" s="55">
        <f t="shared" ref="I31:I39" si="5">H31*$C31</f>
        <v>0</v>
      </c>
    </row>
    <row r="32" spans="1:10" ht="15" customHeight="1" x14ac:dyDescent="0.2">
      <c r="A32" s="326"/>
      <c r="B32" s="327"/>
      <c r="C32" s="72"/>
      <c r="D32" s="54"/>
      <c r="E32" s="55">
        <f t="shared" si="3"/>
        <v>0</v>
      </c>
      <c r="F32" s="54"/>
      <c r="G32" s="55">
        <f t="shared" si="4"/>
        <v>0</v>
      </c>
      <c r="H32" s="54"/>
      <c r="I32" s="55">
        <f t="shared" si="5"/>
        <v>0</v>
      </c>
    </row>
    <row r="33" spans="1:9" ht="15" customHeight="1" x14ac:dyDescent="0.2">
      <c r="A33" s="326"/>
      <c r="B33" s="335"/>
      <c r="C33" s="53"/>
      <c r="D33" s="54"/>
      <c r="E33" s="55">
        <f t="shared" si="3"/>
        <v>0</v>
      </c>
      <c r="F33" s="54"/>
      <c r="G33" s="55">
        <f t="shared" si="4"/>
        <v>0</v>
      </c>
      <c r="H33" s="54"/>
      <c r="I33" s="55">
        <f t="shared" si="5"/>
        <v>0</v>
      </c>
    </row>
    <row r="34" spans="1:9" ht="15" customHeight="1" x14ac:dyDescent="0.2">
      <c r="A34" s="326"/>
      <c r="B34" s="335"/>
      <c r="C34" s="53"/>
      <c r="D34" s="54"/>
      <c r="E34" s="55">
        <f t="shared" si="3"/>
        <v>0</v>
      </c>
      <c r="F34" s="54"/>
      <c r="G34" s="55">
        <f t="shared" si="4"/>
        <v>0</v>
      </c>
      <c r="H34" s="54"/>
      <c r="I34" s="55">
        <f t="shared" si="5"/>
        <v>0</v>
      </c>
    </row>
    <row r="35" spans="1:9" ht="15" customHeight="1" x14ac:dyDescent="0.2">
      <c r="A35" s="326"/>
      <c r="B35" s="327"/>
      <c r="C35" s="72"/>
      <c r="D35" s="54"/>
      <c r="E35" s="55">
        <f t="shared" si="3"/>
        <v>0</v>
      </c>
      <c r="F35" s="54"/>
      <c r="G35" s="55">
        <f t="shared" si="4"/>
        <v>0</v>
      </c>
      <c r="H35" s="54"/>
      <c r="I35" s="55">
        <f t="shared" si="5"/>
        <v>0</v>
      </c>
    </row>
    <row r="36" spans="1:9" ht="15" customHeight="1" x14ac:dyDescent="0.2">
      <c r="A36" s="326"/>
      <c r="B36" s="327"/>
      <c r="C36" s="72"/>
      <c r="D36" s="54"/>
      <c r="E36" s="55">
        <f t="shared" si="3"/>
        <v>0</v>
      </c>
      <c r="F36" s="54"/>
      <c r="G36" s="55">
        <f t="shared" si="4"/>
        <v>0</v>
      </c>
      <c r="H36" s="54"/>
      <c r="I36" s="55">
        <f t="shared" si="5"/>
        <v>0</v>
      </c>
    </row>
    <row r="37" spans="1:9" ht="15" customHeight="1" x14ac:dyDescent="0.2">
      <c r="A37" s="326"/>
      <c r="B37" s="335"/>
      <c r="C37" s="53"/>
      <c r="D37" s="54"/>
      <c r="E37" s="55">
        <f t="shared" si="3"/>
        <v>0</v>
      </c>
      <c r="F37" s="54"/>
      <c r="G37" s="55">
        <f t="shared" si="4"/>
        <v>0</v>
      </c>
      <c r="H37" s="54"/>
      <c r="I37" s="55">
        <f t="shared" si="5"/>
        <v>0</v>
      </c>
    </row>
    <row r="38" spans="1:9" ht="15" customHeight="1" x14ac:dyDescent="0.2">
      <c r="A38" s="326"/>
      <c r="B38" s="327"/>
      <c r="C38" s="72"/>
      <c r="D38" s="54"/>
      <c r="E38" s="55">
        <f t="shared" si="3"/>
        <v>0</v>
      </c>
      <c r="F38" s="54"/>
      <c r="G38" s="55">
        <f t="shared" si="4"/>
        <v>0</v>
      </c>
      <c r="H38" s="54"/>
      <c r="I38" s="55">
        <f t="shared" si="5"/>
        <v>0</v>
      </c>
    </row>
    <row r="39" spans="1:9" ht="15" customHeight="1" thickBot="1" x14ac:dyDescent="0.25">
      <c r="A39" s="338"/>
      <c r="B39" s="339"/>
      <c r="C39" s="73"/>
      <c r="D39" s="59"/>
      <c r="E39" s="60">
        <f t="shared" si="3"/>
        <v>0</v>
      </c>
      <c r="F39" s="59"/>
      <c r="G39" s="60">
        <f t="shared" si="4"/>
        <v>0</v>
      </c>
      <c r="H39" s="59"/>
      <c r="I39" s="60">
        <f t="shared" si="5"/>
        <v>0</v>
      </c>
    </row>
    <row r="40" spans="1:9" ht="15" customHeight="1" thickBot="1" x14ac:dyDescent="0.25">
      <c r="A40" s="321" t="s">
        <v>34</v>
      </c>
      <c r="B40" s="322"/>
      <c r="C40" s="322"/>
      <c r="D40" s="35"/>
      <c r="E40" s="66">
        <f>SUBTOTAL(9,E30:E39)</f>
        <v>0</v>
      </c>
      <c r="F40" s="67"/>
      <c r="G40" s="66">
        <f>SUBTOTAL(9,G30:G39)</f>
        <v>0</v>
      </c>
      <c r="H40" s="67"/>
      <c r="I40" s="66">
        <f>SUBTOTAL(9,I28:I39)</f>
        <v>0</v>
      </c>
    </row>
    <row r="41" spans="1:9" ht="15" customHeight="1" x14ac:dyDescent="0.2">
      <c r="A41" s="68"/>
      <c r="B41" s="68"/>
      <c r="C41" s="68"/>
      <c r="D41" s="68"/>
      <c r="E41" s="68"/>
      <c r="F41" s="68"/>
      <c r="G41" s="68"/>
      <c r="H41" s="68"/>
      <c r="I41" s="68"/>
    </row>
    <row r="42" spans="1:9" ht="15" customHeight="1" thickBot="1" x14ac:dyDescent="0.25">
      <c r="A42" s="47"/>
      <c r="B42" s="47"/>
      <c r="C42" s="47"/>
      <c r="D42" s="47"/>
      <c r="E42" s="47"/>
      <c r="F42" s="47"/>
      <c r="G42" s="47"/>
      <c r="H42" s="47"/>
      <c r="I42" s="47"/>
    </row>
    <row r="43" spans="1:9" ht="15" customHeight="1" thickBot="1" x14ac:dyDescent="0.25">
      <c r="A43" s="332" t="s">
        <v>81</v>
      </c>
      <c r="B43" s="333"/>
      <c r="C43" s="334"/>
      <c r="D43" s="336" t="s">
        <v>26</v>
      </c>
      <c r="E43" s="337"/>
      <c r="F43" s="336" t="s">
        <v>27</v>
      </c>
      <c r="G43" s="337"/>
      <c r="H43" s="336" t="s">
        <v>28</v>
      </c>
      <c r="I43" s="337"/>
    </row>
    <row r="44" spans="1:9" ht="30" customHeight="1" x14ac:dyDescent="0.2">
      <c r="A44" s="323" t="s">
        <v>33</v>
      </c>
      <c r="B44" s="324"/>
      <c r="C44" s="325"/>
      <c r="D44" s="74"/>
      <c r="E44" s="75" t="s">
        <v>15</v>
      </c>
      <c r="F44" s="76"/>
      <c r="G44" s="75" t="s">
        <v>15</v>
      </c>
      <c r="H44" s="77"/>
      <c r="I44" s="75" t="s">
        <v>15</v>
      </c>
    </row>
    <row r="45" spans="1:9" ht="15" customHeight="1" x14ac:dyDescent="0.2">
      <c r="A45" s="326"/>
      <c r="B45" s="327"/>
      <c r="C45" s="328"/>
      <c r="D45" s="62"/>
      <c r="E45" s="78"/>
      <c r="F45" s="61"/>
      <c r="G45" s="78"/>
      <c r="H45" s="79"/>
      <c r="I45" s="78"/>
    </row>
    <row r="46" spans="1:9" ht="15" customHeight="1" x14ac:dyDescent="0.2">
      <c r="A46" s="326"/>
      <c r="B46" s="327"/>
      <c r="C46" s="328"/>
      <c r="D46" s="62"/>
      <c r="E46" s="78"/>
      <c r="F46" s="61"/>
      <c r="G46" s="78"/>
      <c r="H46" s="79"/>
      <c r="I46" s="78"/>
    </row>
    <row r="47" spans="1:9" ht="15" customHeight="1" x14ac:dyDescent="0.2">
      <c r="A47" s="326"/>
      <c r="B47" s="327"/>
      <c r="C47" s="328"/>
      <c r="D47" s="62"/>
      <c r="E47" s="78"/>
      <c r="F47" s="61"/>
      <c r="G47" s="78"/>
      <c r="H47" s="79"/>
      <c r="I47" s="78"/>
    </row>
    <row r="48" spans="1:9" ht="15" customHeight="1" x14ac:dyDescent="0.2">
      <c r="A48" s="326"/>
      <c r="B48" s="327"/>
      <c r="C48" s="328"/>
      <c r="D48" s="62"/>
      <c r="E48" s="78"/>
      <c r="F48" s="61"/>
      <c r="G48" s="78"/>
      <c r="H48" s="79"/>
      <c r="I48" s="78"/>
    </row>
    <row r="49" spans="1:10" ht="15" customHeight="1" x14ac:dyDescent="0.2">
      <c r="A49" s="326"/>
      <c r="B49" s="327"/>
      <c r="C49" s="328"/>
      <c r="D49" s="62"/>
      <c r="E49" s="78"/>
      <c r="F49" s="61"/>
      <c r="G49" s="78"/>
      <c r="H49" s="79"/>
      <c r="I49" s="78"/>
    </row>
    <row r="50" spans="1:10" ht="15" customHeight="1" x14ac:dyDescent="0.2">
      <c r="A50" s="326"/>
      <c r="B50" s="327"/>
      <c r="C50" s="328"/>
      <c r="D50" s="62"/>
      <c r="E50" s="78"/>
      <c r="F50" s="61"/>
      <c r="G50" s="78"/>
      <c r="H50" s="79"/>
      <c r="I50" s="78"/>
    </row>
    <row r="51" spans="1:10" ht="15" customHeight="1" x14ac:dyDescent="0.2">
      <c r="A51" s="326"/>
      <c r="B51" s="327"/>
      <c r="C51" s="328"/>
      <c r="D51" s="62"/>
      <c r="E51" s="78"/>
      <c r="F51" s="61"/>
      <c r="G51" s="78"/>
      <c r="H51" s="79"/>
      <c r="I51" s="78"/>
    </row>
    <row r="52" spans="1:10" ht="15" customHeight="1" x14ac:dyDescent="0.2">
      <c r="A52" s="326"/>
      <c r="B52" s="327"/>
      <c r="C52" s="328"/>
      <c r="D52" s="62"/>
      <c r="E52" s="78"/>
      <c r="F52" s="61"/>
      <c r="G52" s="78"/>
      <c r="H52" s="79"/>
      <c r="I52" s="78"/>
    </row>
    <row r="53" spans="1:10" ht="15" customHeight="1" x14ac:dyDescent="0.2">
      <c r="A53" s="326"/>
      <c r="B53" s="327"/>
      <c r="C53" s="328"/>
      <c r="D53" s="62"/>
      <c r="E53" s="78"/>
      <c r="F53" s="61"/>
      <c r="G53" s="78"/>
      <c r="H53" s="79"/>
      <c r="I53" s="78"/>
    </row>
    <row r="54" spans="1:10" ht="15" customHeight="1" thickBot="1" x14ac:dyDescent="0.25">
      <c r="A54" s="338"/>
      <c r="B54" s="339"/>
      <c r="C54" s="340"/>
      <c r="D54" s="80"/>
      <c r="E54" s="81"/>
      <c r="F54" s="61"/>
      <c r="G54" s="81"/>
      <c r="H54" s="79"/>
      <c r="I54" s="81"/>
    </row>
    <row r="55" spans="1:10" ht="15" customHeight="1" thickBot="1" x14ac:dyDescent="0.25">
      <c r="A55" s="321" t="s">
        <v>35</v>
      </c>
      <c r="B55" s="322"/>
      <c r="C55" s="322"/>
      <c r="D55" s="82"/>
      <c r="E55" s="66">
        <f>SUBTOTAL(9,E45:E54)</f>
        <v>0</v>
      </c>
      <c r="F55" s="67"/>
      <c r="G55" s="66">
        <f>SUBTOTAL(9,G45:G54)</f>
        <v>0</v>
      </c>
      <c r="H55" s="83"/>
      <c r="I55" s="66">
        <f>SUBTOTAL(9,I45:I54)</f>
        <v>0</v>
      </c>
      <c r="J55" s="84">
        <f>SUM(E55,G55,I55)</f>
        <v>0</v>
      </c>
    </row>
    <row r="56" spans="1:10" ht="15" customHeight="1" x14ac:dyDescent="0.2">
      <c r="A56" s="68"/>
      <c r="B56" s="68"/>
      <c r="C56" s="68"/>
      <c r="D56" s="68"/>
      <c r="E56" s="68"/>
      <c r="F56" s="68"/>
      <c r="G56" s="68"/>
      <c r="H56" s="68"/>
      <c r="I56" s="68"/>
    </row>
    <row r="57" spans="1:10" ht="15" customHeight="1" thickBot="1" x14ac:dyDescent="0.25">
      <c r="A57" s="47"/>
      <c r="B57" s="47"/>
      <c r="C57" s="47"/>
      <c r="D57" s="47"/>
      <c r="E57" s="47"/>
      <c r="F57" s="47"/>
      <c r="G57" s="47"/>
      <c r="H57" s="47"/>
      <c r="I57" s="47"/>
    </row>
    <row r="58" spans="1:10" ht="15" customHeight="1" thickBot="1" x14ac:dyDescent="0.25">
      <c r="A58" s="321" t="s">
        <v>38</v>
      </c>
      <c r="B58" s="322"/>
      <c r="C58" s="331"/>
      <c r="D58" s="336" t="s">
        <v>26</v>
      </c>
      <c r="E58" s="337"/>
      <c r="F58" s="336" t="s">
        <v>27</v>
      </c>
      <c r="G58" s="337"/>
      <c r="H58" s="336" t="s">
        <v>28</v>
      </c>
      <c r="I58" s="337"/>
    </row>
    <row r="59" spans="1:10" ht="30" customHeight="1" x14ac:dyDescent="0.2">
      <c r="A59" s="323" t="s">
        <v>33</v>
      </c>
      <c r="B59" s="324"/>
      <c r="C59" s="325"/>
      <c r="D59" s="74"/>
      <c r="E59" s="75" t="s">
        <v>15</v>
      </c>
      <c r="F59" s="77"/>
      <c r="G59" s="75" t="s">
        <v>15</v>
      </c>
      <c r="H59" s="77"/>
      <c r="I59" s="75" t="s">
        <v>15</v>
      </c>
    </row>
    <row r="60" spans="1:10" ht="15" customHeight="1" x14ac:dyDescent="0.2">
      <c r="A60" s="326"/>
      <c r="B60" s="327"/>
      <c r="C60" s="328"/>
      <c r="D60" s="62"/>
      <c r="E60" s="78"/>
      <c r="F60" s="79"/>
      <c r="G60" s="78"/>
      <c r="H60" s="79"/>
      <c r="I60" s="78"/>
    </row>
    <row r="61" spans="1:10" ht="15" customHeight="1" x14ac:dyDescent="0.2">
      <c r="A61" s="326"/>
      <c r="B61" s="327"/>
      <c r="C61" s="328"/>
      <c r="D61" s="62"/>
      <c r="E61" s="78"/>
      <c r="F61" s="79"/>
      <c r="G61" s="78"/>
      <c r="H61" s="79"/>
      <c r="I61" s="78"/>
    </row>
    <row r="62" spans="1:10" ht="15" customHeight="1" x14ac:dyDescent="0.2">
      <c r="A62" s="326"/>
      <c r="B62" s="327"/>
      <c r="C62" s="328"/>
      <c r="D62" s="62"/>
      <c r="E62" s="78"/>
      <c r="F62" s="79"/>
      <c r="G62" s="78"/>
      <c r="H62" s="79"/>
      <c r="I62" s="78"/>
    </row>
    <row r="63" spans="1:10" ht="15" customHeight="1" x14ac:dyDescent="0.2">
      <c r="A63" s="326"/>
      <c r="B63" s="327"/>
      <c r="C63" s="328"/>
      <c r="D63" s="62"/>
      <c r="E63" s="78"/>
      <c r="F63" s="79"/>
      <c r="G63" s="78"/>
      <c r="H63" s="79"/>
      <c r="I63" s="78"/>
    </row>
    <row r="64" spans="1:10" ht="15" customHeight="1" x14ac:dyDescent="0.2">
      <c r="A64" s="326"/>
      <c r="B64" s="327"/>
      <c r="C64" s="328"/>
      <c r="D64" s="62"/>
      <c r="E64" s="78"/>
      <c r="F64" s="79"/>
      <c r="G64" s="78"/>
      <c r="H64" s="79"/>
      <c r="I64" s="78"/>
    </row>
    <row r="65" spans="1:11" ht="15" customHeight="1" x14ac:dyDescent="0.2">
      <c r="A65" s="326"/>
      <c r="B65" s="327"/>
      <c r="C65" s="328"/>
      <c r="D65" s="62"/>
      <c r="E65" s="78"/>
      <c r="F65" s="79"/>
      <c r="G65" s="78"/>
      <c r="H65" s="79"/>
      <c r="I65" s="78"/>
    </row>
    <row r="66" spans="1:11" ht="15" customHeight="1" x14ac:dyDescent="0.2">
      <c r="A66" s="326"/>
      <c r="B66" s="327"/>
      <c r="C66" s="328"/>
      <c r="D66" s="62"/>
      <c r="E66" s="78"/>
      <c r="F66" s="79"/>
      <c r="G66" s="78"/>
      <c r="H66" s="79"/>
      <c r="I66" s="78"/>
    </row>
    <row r="67" spans="1:11" ht="15" customHeight="1" x14ac:dyDescent="0.2">
      <c r="A67" s="326"/>
      <c r="B67" s="327"/>
      <c r="C67" s="328"/>
      <c r="D67" s="62"/>
      <c r="E67" s="78"/>
      <c r="F67" s="79"/>
      <c r="G67" s="78"/>
      <c r="H67" s="79"/>
      <c r="I67" s="78"/>
    </row>
    <row r="68" spans="1:11" ht="15" customHeight="1" x14ac:dyDescent="0.2">
      <c r="A68" s="326"/>
      <c r="B68" s="327"/>
      <c r="C68" s="328"/>
      <c r="D68" s="62"/>
      <c r="E68" s="78"/>
      <c r="F68" s="79"/>
      <c r="G68" s="78"/>
      <c r="H68" s="79"/>
      <c r="I68" s="78"/>
    </row>
    <row r="69" spans="1:11" ht="15" customHeight="1" thickBot="1" x14ac:dyDescent="0.25">
      <c r="A69" s="338"/>
      <c r="B69" s="339"/>
      <c r="C69" s="340"/>
      <c r="D69" s="80"/>
      <c r="E69" s="81"/>
      <c r="F69" s="79"/>
      <c r="G69" s="81"/>
      <c r="H69" s="79"/>
      <c r="I69" s="81"/>
    </row>
    <row r="70" spans="1:11" ht="15" customHeight="1" thickBot="1" x14ac:dyDescent="0.25">
      <c r="A70" s="321" t="s">
        <v>39</v>
      </c>
      <c r="B70" s="322"/>
      <c r="C70" s="322"/>
      <c r="D70" s="82"/>
      <c r="E70" s="66">
        <f>SUBTOTAL(9,E60:E69)</f>
        <v>0</v>
      </c>
      <c r="F70" s="83"/>
      <c r="G70" s="66">
        <f>SUBTOTAL(9,G60:G69)</f>
        <v>0</v>
      </c>
      <c r="H70" s="83"/>
      <c r="I70" s="66">
        <f>SUBTOTAL(9,I60:I69)</f>
        <v>0</v>
      </c>
    </row>
    <row r="71" spans="1:11" ht="15" customHeight="1" x14ac:dyDescent="0.2">
      <c r="A71" s="68"/>
      <c r="B71" s="68"/>
      <c r="C71" s="68"/>
      <c r="D71" s="68"/>
      <c r="E71" s="68"/>
      <c r="F71" s="68"/>
      <c r="G71" s="68"/>
      <c r="H71" s="68"/>
      <c r="I71" s="68"/>
    </row>
    <row r="72" spans="1:11" ht="15" customHeight="1" thickBot="1" x14ac:dyDescent="0.25">
      <c r="A72" s="47"/>
      <c r="B72" s="47"/>
      <c r="C72" s="47"/>
      <c r="D72" s="47"/>
      <c r="E72" s="47"/>
      <c r="F72" s="47"/>
      <c r="G72" s="47"/>
      <c r="H72" s="47"/>
      <c r="I72" s="47"/>
      <c r="J72" s="47"/>
    </row>
    <row r="73" spans="1:11" ht="15" customHeight="1" thickBot="1" x14ac:dyDescent="0.25">
      <c r="A73" s="323" t="s">
        <v>112</v>
      </c>
      <c r="B73" s="324"/>
      <c r="C73" s="325"/>
      <c r="D73" s="336" t="s">
        <v>26</v>
      </c>
      <c r="E73" s="337"/>
      <c r="F73" s="336" t="s">
        <v>27</v>
      </c>
      <c r="G73" s="337"/>
      <c r="H73" s="336" t="s">
        <v>28</v>
      </c>
      <c r="I73" s="337"/>
      <c r="J73" s="85" t="s">
        <v>41</v>
      </c>
      <c r="K73" s="48"/>
    </row>
    <row r="74" spans="1:11" ht="15" customHeight="1" thickBot="1" x14ac:dyDescent="0.25">
      <c r="A74" s="317" t="s">
        <v>40</v>
      </c>
      <c r="B74" s="318"/>
      <c r="C74" s="318"/>
      <c r="D74" s="74"/>
      <c r="E74" s="86">
        <f>ROUNDDOWN(SUBTOTAL(9,E13:E70),0)</f>
        <v>0</v>
      </c>
      <c r="F74" s="61"/>
      <c r="G74" s="86">
        <f>ROUNDDOWN(SUBTOTAL(9,G13:G70),0)</f>
        <v>0</v>
      </c>
      <c r="H74" s="61"/>
      <c r="I74" s="86">
        <f>ROUNDDOWN(SUBTOTAL(9,I13:I70),0)</f>
        <v>0</v>
      </c>
      <c r="J74" s="84">
        <f>SUM(E74,G74,I74)</f>
        <v>0</v>
      </c>
      <c r="K74" s="48"/>
    </row>
    <row r="75" spans="1:11" ht="15" customHeight="1" thickBot="1" x14ac:dyDescent="0.25">
      <c r="A75" s="317" t="s">
        <v>42</v>
      </c>
      <c r="B75" s="318"/>
      <c r="C75" s="318"/>
      <c r="D75" s="62"/>
      <c r="E75" s="14" cm="1">
        <f t="array" aca="1" ref="E75" ca="1">_xlfn.XLOOKUP(Var_Sub.instr.&amp;" # "&amp;IF(_xlfn.XLOOKUP($A$5,Table_LuT_Deelnemers[ID Deelnemer],Table_LuT_Deelnemers[Is MKB?]),"TRUE","FALSE"),Table_Max_Subsidie_HTSM[Sub.instr. '# Is MKB?],Table_Max_Subsidie_HTSM[FO],"&lt;Not in LuT&gt;",0,1)</f>
        <v>0</v>
      </c>
      <c r="F75" s="61"/>
      <c r="G75" s="14" cm="1">
        <f t="array" aca="1" ref="G75" ca="1">_xlfn.XLOOKUP(Var_Sub.instr.&amp;" # "&amp;IF(_xlfn.XLOOKUP($A$5,Table_LuT_Deelnemers[ID Deelnemer],Table_LuT_Deelnemers[Is MKB?]),"TRUE","FALSE"),Table_Max_Subsidie_HTSM[Sub.instr. '# Is MKB?],Table_Max_Subsidie_HTSM[IO],"&lt;Not in LuT&gt;",0,1)</f>
        <v>0</v>
      </c>
      <c r="H75" s="61"/>
      <c r="I75" s="14" cm="1">
        <f t="array" aca="1" ref="I75" ca="1">_xlfn.XLOOKUP(Var_Sub.instr.&amp;" # "&amp;IF(_xlfn.XLOOKUP($A$5,Table_LuT_Deelnemers[ID Deelnemer],Table_LuT_Deelnemers[Is MKB?]),"TRUE","FALSE"),Table_Max_Subsidie_HTSM[Sub.instr. '# Is MKB?],Table_Max_Subsidie_HTSM[EO],"&lt;Not in LuT&gt;",0,1)</f>
        <v>0</v>
      </c>
      <c r="J75" s="87"/>
      <c r="K75" s="48"/>
    </row>
    <row r="76" spans="1:11" ht="15" customHeight="1" thickBot="1" x14ac:dyDescent="0.25">
      <c r="A76" s="319" t="s">
        <v>57</v>
      </c>
      <c r="B76" s="320"/>
      <c r="C76" s="320"/>
      <c r="D76" s="65"/>
      <c r="E76" s="88">
        <f ca="1">ROUNDDOWN(E75*Kosten_FO,0)</f>
        <v>0</v>
      </c>
      <c r="F76" s="64"/>
      <c r="G76" s="88">
        <f ca="1">ROUNDDOWN(G75*Kosten_IO,0)</f>
        <v>0</v>
      </c>
      <c r="H76" s="64"/>
      <c r="I76" s="88">
        <f ca="1">ROUNDDOWN(I75*Kosten_EO,0)</f>
        <v>0</v>
      </c>
      <c r="J76" s="89">
        <f ca="1">SUM(E76,G76,I76)</f>
        <v>0</v>
      </c>
      <c r="K76" s="48"/>
    </row>
  </sheetData>
  <sheetProtection algorithmName="SHA-512" hashValue="GOTyhyAQ+0atPwRKTCOer7SV8hqccTT5FHrBZQr7SE0bY7WAlD3qwXgEYSnawwRBh2NwFVHym11RhX8NFWbwPQ==" saltValue="5qzZNsDrvY6sPT3wmJIBlw==" spinCount="100000" sheet="1" objects="1" scenarios="1" selectLockedCells="1"/>
  <mergeCells count="64">
    <mergeCell ref="H28:I28"/>
    <mergeCell ref="B9:C9"/>
    <mergeCell ref="A11:C11"/>
    <mergeCell ref="D11:E11"/>
    <mergeCell ref="F11:G11"/>
    <mergeCell ref="H11:I11"/>
    <mergeCell ref="A23:C23"/>
    <mergeCell ref="A24:C24"/>
    <mergeCell ref="A25:C25"/>
    <mergeCell ref="A28:C28"/>
    <mergeCell ref="D28:E28"/>
    <mergeCell ref="F28:G28"/>
    <mergeCell ref="E9:I9"/>
    <mergeCell ref="A40:C40"/>
    <mergeCell ref="A29:B29"/>
    <mergeCell ref="A30:B30"/>
    <mergeCell ref="A31:B31"/>
    <mergeCell ref="A32:B32"/>
    <mergeCell ref="A33:B33"/>
    <mergeCell ref="A34:B34"/>
    <mergeCell ref="A35:B35"/>
    <mergeCell ref="A36:B36"/>
    <mergeCell ref="A37:B37"/>
    <mergeCell ref="A38:B38"/>
    <mergeCell ref="A39:B39"/>
    <mergeCell ref="A51:C51"/>
    <mergeCell ref="A43:C43"/>
    <mergeCell ref="D43:E43"/>
    <mergeCell ref="F43:G43"/>
    <mergeCell ref="H43:I43"/>
    <mergeCell ref="A44:C44"/>
    <mergeCell ref="A45:C45"/>
    <mergeCell ref="A46:C46"/>
    <mergeCell ref="A47:C47"/>
    <mergeCell ref="A48:C48"/>
    <mergeCell ref="A49:C49"/>
    <mergeCell ref="A50:C50"/>
    <mergeCell ref="A62:C62"/>
    <mergeCell ref="A52:C52"/>
    <mergeCell ref="A53:C53"/>
    <mergeCell ref="A54:C54"/>
    <mergeCell ref="A55:C55"/>
    <mergeCell ref="A58:C58"/>
    <mergeCell ref="F58:G58"/>
    <mergeCell ref="H58:I58"/>
    <mergeCell ref="A59:C59"/>
    <mergeCell ref="A60:C60"/>
    <mergeCell ref="A61:C61"/>
    <mergeCell ref="D58:E58"/>
    <mergeCell ref="D73:E73"/>
    <mergeCell ref="F73:G73"/>
    <mergeCell ref="H73:I73"/>
    <mergeCell ref="A63:C63"/>
    <mergeCell ref="A64:C64"/>
    <mergeCell ref="A65:C65"/>
    <mergeCell ref="A66:C66"/>
    <mergeCell ref="A67:C67"/>
    <mergeCell ref="A68:C68"/>
    <mergeCell ref="A74:C74"/>
    <mergeCell ref="A75:C75"/>
    <mergeCell ref="A76:C76"/>
    <mergeCell ref="A69:C69"/>
    <mergeCell ref="A70:C70"/>
    <mergeCell ref="A73:C73"/>
  </mergeCells>
  <dataValidations count="1">
    <dataValidation type="list" allowBlank="1" showInputMessage="1" showErrorMessage="1" sqref="B9" xr:uid="{E3FFFE68-FA54-40AF-A834-CE223612ED76}">
      <formula1>ValList_Kostensystematiek</formula1>
    </dataValidation>
  </dataValidations>
  <printOptions gridLines="1"/>
  <pageMargins left="0.74803149606299213" right="0.74803149606299213" top="0.98425196850393704" bottom="0.98425196850393704" header="0.51181102362204722" footer="0.51181102362204722"/>
  <pageSetup paperSize="9" scale="44" orientation="portrait" horizontalDpi="4294967292" verticalDpi="300" r:id="rId1"/>
  <headerFooter alignWithMargins="0">
    <oddFooter>&amp;L&amp;8Erna Olislaegers
&amp;D at &amp;T&amp;C&amp;8&amp;P/&amp;N&amp;R&amp;8File: &amp;F
Sheet: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CE62E-3DC3-4277-88E9-2E1F1CF37E27}">
  <sheetPr codeName="Sheet10">
    <pageSetUpPr fitToPage="1"/>
  </sheetPr>
  <dimension ref="A1:K76"/>
  <sheetViews>
    <sheetView zoomScale="85" zoomScaleNormal="85" workbookViewId="0">
      <selection activeCell="B9" sqref="B9:C9"/>
    </sheetView>
  </sheetViews>
  <sheetFormatPr defaultColWidth="9.140625" defaultRowHeight="15" customHeight="1" x14ac:dyDescent="0.2"/>
  <cols>
    <col min="1" max="2" width="45.7109375" style="46" customWidth="1"/>
    <col min="3" max="3" width="12.7109375" style="46" customWidth="1"/>
    <col min="4" max="4" width="9.7109375" style="46" customWidth="1"/>
    <col min="5" max="5" width="12.7109375" style="46" customWidth="1"/>
    <col min="6" max="6" width="9.7109375" style="46" customWidth="1"/>
    <col min="7" max="7" width="12.7109375" style="46" customWidth="1"/>
    <col min="8" max="8" width="9.7109375" style="46" customWidth="1"/>
    <col min="9" max="10" width="12.7109375" style="46" customWidth="1"/>
    <col min="11" max="16384" width="9.140625" style="46"/>
  </cols>
  <sheetData>
    <row r="1" spans="1:10" s="92" customFormat="1" ht="30" customHeight="1" x14ac:dyDescent="0.4">
      <c r="A1" s="22" t="str" cm="1">
        <f t="array" aca="1" ref="A1" ca="1">"Begroting – " &amp; MID(CELL("filename",$A$1),FIND("]",CELL("filename",$A$1))+1,255)&amp;IF(B5="","",": "&amp;B5)</f>
        <v>Begroting – Deelnemer 5</v>
      </c>
    </row>
    <row r="2" spans="1:10" ht="15" customHeight="1" x14ac:dyDescent="0.2">
      <c r="A2" s="90" t="s">
        <v>101</v>
      </c>
    </row>
    <row r="3" spans="1:10" ht="15" customHeight="1" thickBot="1" x14ac:dyDescent="0.25">
      <c r="A3" s="47"/>
      <c r="B3" s="47"/>
      <c r="C3" s="47"/>
    </row>
    <row r="4" spans="1:10" ht="15" customHeight="1" x14ac:dyDescent="0.2">
      <c r="A4" s="25" t="s">
        <v>10</v>
      </c>
      <c r="B4" s="26" t="str">
        <f>IF(ISBLANK(Projectacroniem),"",Projectacroniem)</f>
        <v/>
      </c>
      <c r="C4" s="27"/>
      <c r="D4" s="48"/>
    </row>
    <row r="5" spans="1:10" ht="15" customHeight="1" x14ac:dyDescent="0.2">
      <c r="A5" s="28" t="str" cm="1">
        <f t="array" aca="1" ref="A5" ca="1">MID(CELL("filename",$A$1),FIND("]",CELL("filename",$A$1))+1,255)</f>
        <v>Deelnemer 5</v>
      </c>
      <c r="B5" s="29" t="str" cm="1">
        <f t="array" aca="1" ref="B5" ca="1">IF(ISBLANK(INDIRECT(_xlfn.XLOOKUP(A5,Table_LuT_Deelnemers[ID Deelnemer],Table_LuT_Deelnemers[Referentienaam Deelnemer],"",0,1))),"",INDIRECT(_xlfn.XLOOKUP(A5,Table_LuT_Deelnemers[ID Deelnemer],Table_LuT_Deelnemers[Referentienaam Deelnemer],"",0,1)))</f>
        <v/>
      </c>
      <c r="C5" s="27"/>
      <c r="D5" s="48"/>
    </row>
    <row r="6" spans="1:10" ht="15" customHeight="1" thickBot="1" x14ac:dyDescent="0.25">
      <c r="A6" s="30" t="s">
        <v>1</v>
      </c>
      <c r="B6" s="31" t="str">
        <f ca="1">_xlfn.XLOOKUP(B5,'Basisgegevens Aanvraag'!B8:B17,'Basisgegevens Aanvraag'!C8:C17,"",0,1)</f>
        <v/>
      </c>
      <c r="C6" s="27"/>
      <c r="D6" s="48"/>
    </row>
    <row r="7" spans="1:10" ht="15" customHeight="1" x14ac:dyDescent="0.2">
      <c r="A7" s="32"/>
      <c r="B7" s="27"/>
      <c r="C7" s="27"/>
      <c r="D7" s="48"/>
    </row>
    <row r="8" spans="1:10" ht="15" customHeight="1" thickBot="1" x14ac:dyDescent="0.25">
      <c r="A8" s="91" t="s">
        <v>21</v>
      </c>
      <c r="B8" s="34"/>
      <c r="C8" s="27"/>
      <c r="D8" s="48"/>
    </row>
    <row r="9" spans="1:10" ht="15" customHeight="1" thickBot="1" x14ac:dyDescent="0.25">
      <c r="A9" s="35" t="s">
        <v>5</v>
      </c>
      <c r="B9" s="329" t="s">
        <v>19</v>
      </c>
      <c r="C9" s="330"/>
      <c r="D9" s="48"/>
      <c r="E9" s="314" t="str">
        <f ca="1">IF(NOT(_xlfn.XLOOKUP(A5,Table_LuT_Deelnemers[ID Deelnemer],Table_LuT_Deelnemers[Check 150],"&lt;Not in Checks&gt;",0,1)),_xlfn.XLOOKUP(150,Table_Foutmeldingen[Nr. Foutmelding],Table_Foutmeldingen[FOUT: Foutmelding],"&lt;Not in LuT Foutmeldingen&gt;",0,1),"")</f>
        <v/>
      </c>
      <c r="F9" s="315"/>
      <c r="G9" s="315"/>
      <c r="H9" s="315"/>
      <c r="I9" s="316"/>
    </row>
    <row r="10" spans="1:10" ht="15" customHeight="1" thickBot="1" x14ac:dyDescent="0.25">
      <c r="A10" s="47"/>
      <c r="B10" s="49"/>
      <c r="C10" s="49"/>
      <c r="D10" s="47"/>
      <c r="E10" s="47"/>
      <c r="F10" s="47"/>
      <c r="G10" s="47"/>
      <c r="H10" s="47"/>
      <c r="I10" s="47"/>
    </row>
    <row r="11" spans="1:10" ht="15" customHeight="1" thickBot="1" x14ac:dyDescent="0.25">
      <c r="A11" s="321" t="s">
        <v>36</v>
      </c>
      <c r="B11" s="322"/>
      <c r="C11" s="331"/>
      <c r="D11" s="336" t="s">
        <v>26</v>
      </c>
      <c r="E11" s="337"/>
      <c r="F11" s="336" t="s">
        <v>27</v>
      </c>
      <c r="G11" s="337"/>
      <c r="H11" s="336" t="s">
        <v>28</v>
      </c>
      <c r="I11" s="337"/>
    </row>
    <row r="12" spans="1:10" ht="30" customHeight="1" x14ac:dyDescent="0.2">
      <c r="A12" s="36" t="s">
        <v>22</v>
      </c>
      <c r="B12" s="37" t="s">
        <v>23</v>
      </c>
      <c r="C12" s="38" t="s">
        <v>24</v>
      </c>
      <c r="D12" s="39" t="s">
        <v>25</v>
      </c>
      <c r="E12" s="40" t="s">
        <v>29</v>
      </c>
      <c r="F12" s="39" t="s">
        <v>25</v>
      </c>
      <c r="G12" s="40" t="s">
        <v>29</v>
      </c>
      <c r="H12" s="39" t="s">
        <v>25</v>
      </c>
      <c r="I12" s="40" t="s">
        <v>29</v>
      </c>
      <c r="J12" s="48"/>
    </row>
    <row r="13" spans="1:10" ht="15" customHeight="1" x14ac:dyDescent="0.2">
      <c r="A13" s="51"/>
      <c r="B13" s="52"/>
      <c r="C13" s="53"/>
      <c r="D13" s="54"/>
      <c r="E13" s="55">
        <f>D13*$C13</f>
        <v>0</v>
      </c>
      <c r="F13" s="54"/>
      <c r="G13" s="55">
        <f>F13*$C13</f>
        <v>0</v>
      </c>
      <c r="H13" s="54"/>
      <c r="I13" s="55">
        <f>H13*$C13</f>
        <v>0</v>
      </c>
      <c r="J13" s="48"/>
    </row>
    <row r="14" spans="1:10" ht="15" customHeight="1" x14ac:dyDescent="0.2">
      <c r="A14" s="51"/>
      <c r="B14" s="52"/>
      <c r="C14" s="53"/>
      <c r="D14" s="54"/>
      <c r="E14" s="55">
        <f t="shared" ref="E14:E22" si="0">D14*$C14</f>
        <v>0</v>
      </c>
      <c r="F14" s="54"/>
      <c r="G14" s="55">
        <f t="shared" ref="G14:G22" si="1">F14*$C14</f>
        <v>0</v>
      </c>
      <c r="H14" s="54"/>
      <c r="I14" s="55">
        <f t="shared" ref="I14:I22" si="2">H14*$C14</f>
        <v>0</v>
      </c>
      <c r="J14" s="48"/>
    </row>
    <row r="15" spans="1:10" ht="15" customHeight="1" x14ac:dyDescent="0.2">
      <c r="A15" s="51"/>
      <c r="B15" s="52"/>
      <c r="C15" s="53"/>
      <c r="D15" s="54"/>
      <c r="E15" s="55">
        <f t="shared" si="0"/>
        <v>0</v>
      </c>
      <c r="F15" s="54"/>
      <c r="G15" s="55">
        <f t="shared" si="1"/>
        <v>0</v>
      </c>
      <c r="H15" s="54"/>
      <c r="I15" s="55">
        <f t="shared" si="2"/>
        <v>0</v>
      </c>
      <c r="J15" s="48"/>
    </row>
    <row r="16" spans="1:10" ht="15" customHeight="1" x14ac:dyDescent="0.2">
      <c r="A16" s="51"/>
      <c r="B16" s="52"/>
      <c r="C16" s="53"/>
      <c r="D16" s="54"/>
      <c r="E16" s="55">
        <f t="shared" si="0"/>
        <v>0</v>
      </c>
      <c r="F16" s="54"/>
      <c r="G16" s="55">
        <f t="shared" si="1"/>
        <v>0</v>
      </c>
      <c r="H16" s="54"/>
      <c r="I16" s="55">
        <f t="shared" si="2"/>
        <v>0</v>
      </c>
      <c r="J16" s="48"/>
    </row>
    <row r="17" spans="1:10" ht="15" customHeight="1" x14ac:dyDescent="0.2">
      <c r="A17" s="51"/>
      <c r="B17" s="52"/>
      <c r="C17" s="53"/>
      <c r="D17" s="54"/>
      <c r="E17" s="55">
        <f t="shared" si="0"/>
        <v>0</v>
      </c>
      <c r="F17" s="54"/>
      <c r="G17" s="55">
        <f t="shared" si="1"/>
        <v>0</v>
      </c>
      <c r="H17" s="54"/>
      <c r="I17" s="55">
        <f t="shared" si="2"/>
        <v>0</v>
      </c>
      <c r="J17" s="48"/>
    </row>
    <row r="18" spans="1:10" ht="15" customHeight="1" x14ac:dyDescent="0.2">
      <c r="A18" s="51"/>
      <c r="B18" s="52"/>
      <c r="C18" s="53"/>
      <c r="D18" s="54"/>
      <c r="E18" s="55">
        <f t="shared" si="0"/>
        <v>0</v>
      </c>
      <c r="F18" s="54"/>
      <c r="G18" s="55">
        <f t="shared" si="1"/>
        <v>0</v>
      </c>
      <c r="H18" s="54"/>
      <c r="I18" s="55">
        <f t="shared" si="2"/>
        <v>0</v>
      </c>
      <c r="J18" s="48"/>
    </row>
    <row r="19" spans="1:10" ht="15" customHeight="1" x14ac:dyDescent="0.2">
      <c r="A19" s="51"/>
      <c r="B19" s="52"/>
      <c r="C19" s="53"/>
      <c r="D19" s="54"/>
      <c r="E19" s="55">
        <f t="shared" si="0"/>
        <v>0</v>
      </c>
      <c r="F19" s="54"/>
      <c r="G19" s="55">
        <f t="shared" si="1"/>
        <v>0</v>
      </c>
      <c r="H19" s="54"/>
      <c r="I19" s="55">
        <f t="shared" si="2"/>
        <v>0</v>
      </c>
      <c r="J19" s="48"/>
    </row>
    <row r="20" spans="1:10" ht="15" customHeight="1" x14ac:dyDescent="0.2">
      <c r="A20" s="51"/>
      <c r="B20" s="52"/>
      <c r="C20" s="53"/>
      <c r="D20" s="54"/>
      <c r="E20" s="55">
        <f t="shared" si="0"/>
        <v>0</v>
      </c>
      <c r="F20" s="54"/>
      <c r="G20" s="55">
        <f t="shared" si="1"/>
        <v>0</v>
      </c>
      <c r="H20" s="54"/>
      <c r="I20" s="55">
        <f t="shared" si="2"/>
        <v>0</v>
      </c>
      <c r="J20" s="48"/>
    </row>
    <row r="21" spans="1:10" ht="15" customHeight="1" x14ac:dyDescent="0.2">
      <c r="A21" s="51"/>
      <c r="B21" s="52"/>
      <c r="C21" s="53"/>
      <c r="D21" s="54"/>
      <c r="E21" s="55">
        <f t="shared" si="0"/>
        <v>0</v>
      </c>
      <c r="F21" s="54"/>
      <c r="G21" s="55">
        <f t="shared" si="1"/>
        <v>0</v>
      </c>
      <c r="H21" s="54"/>
      <c r="I21" s="55">
        <f t="shared" si="2"/>
        <v>0</v>
      </c>
      <c r="J21" s="48"/>
    </row>
    <row r="22" spans="1:10" ht="15" customHeight="1" thickBot="1" x14ac:dyDescent="0.25">
      <c r="A22" s="56"/>
      <c r="B22" s="57"/>
      <c r="C22" s="58"/>
      <c r="D22" s="59"/>
      <c r="E22" s="60">
        <f t="shared" si="0"/>
        <v>0</v>
      </c>
      <c r="F22" s="59"/>
      <c r="G22" s="60">
        <f t="shared" si="1"/>
        <v>0</v>
      </c>
      <c r="H22" s="59"/>
      <c r="I22" s="60">
        <f t="shared" si="2"/>
        <v>0</v>
      </c>
      <c r="J22" s="48"/>
    </row>
    <row r="23" spans="1:10" s="45" customFormat="1" ht="15" customHeight="1" x14ac:dyDescent="0.2">
      <c r="A23" s="323" t="s">
        <v>30</v>
      </c>
      <c r="B23" s="324"/>
      <c r="C23" s="324"/>
      <c r="D23" s="41"/>
      <c r="E23" s="42">
        <f>SUBTOTAL(9,E13:E22)</f>
        <v>0</v>
      </c>
      <c r="F23" s="43"/>
      <c r="G23" s="42">
        <f>SUBTOTAL(9,G13:G22)</f>
        <v>0</v>
      </c>
      <c r="H23" s="43"/>
      <c r="I23" s="42">
        <f>SUBTOTAL(9,I13:I22)</f>
        <v>0</v>
      </c>
      <c r="J23" s="44"/>
    </row>
    <row r="24" spans="1:10" ht="15" customHeight="1" thickBot="1" x14ac:dyDescent="0.25">
      <c r="A24" s="317" t="s">
        <v>31</v>
      </c>
      <c r="B24" s="318"/>
      <c r="C24" s="318"/>
      <c r="D24" s="62"/>
      <c r="E24" s="63">
        <f>IF(Kostensystematiek=Vaste_uurtarief,0,(IF(Kostensystematiek=Integrale_Kosten,0,(IF(Kostensystematiek=Directe_Loonkosten,E23*0.5,0)))))</f>
        <v>0</v>
      </c>
      <c r="F24" s="61"/>
      <c r="G24" s="63">
        <f>IF(Kostensystematiek=Vaste_uurtarief,0,(IF(Kostensystematiek=Integrale_Kosten,0,(IF(Kostensystematiek=Directe_Loonkosten,G23*0.5,0)))))</f>
        <v>0</v>
      </c>
      <c r="H24" s="61"/>
      <c r="I24" s="63">
        <f>IF(Kostensystematiek=Vaste_uurtarief,0,(IF(Kostensystematiek=Integrale_Kosten,0,(IF(Kostensystematiek=Directe_Loonkosten,I23*0.5,0)))))</f>
        <v>0</v>
      </c>
      <c r="J24" s="48"/>
    </row>
    <row r="25" spans="1:10" ht="15" customHeight="1" thickBot="1" x14ac:dyDescent="0.25">
      <c r="A25" s="319" t="s">
        <v>32</v>
      </c>
      <c r="B25" s="320"/>
      <c r="C25" s="320"/>
      <c r="D25" s="65"/>
      <c r="E25" s="66">
        <f>SUBTOTAL(9,E13:E24)</f>
        <v>0</v>
      </c>
      <c r="F25" s="67"/>
      <c r="G25" s="66">
        <f>SUBTOTAL(9,G13:G24)</f>
        <v>0</v>
      </c>
      <c r="H25" s="67"/>
      <c r="I25" s="66">
        <f>SUBTOTAL(9,I13:I24)</f>
        <v>0</v>
      </c>
      <c r="J25" s="48"/>
    </row>
    <row r="26" spans="1:10" ht="15" customHeight="1" x14ac:dyDescent="0.2">
      <c r="A26" s="68"/>
      <c r="B26" s="68"/>
      <c r="C26" s="68"/>
      <c r="D26" s="68"/>
      <c r="E26" s="68"/>
      <c r="F26" s="68"/>
      <c r="G26" s="68"/>
      <c r="H26" s="68"/>
      <c r="I26" s="68"/>
    </row>
    <row r="27" spans="1:10" ht="15" customHeight="1" thickBot="1" x14ac:dyDescent="0.25">
      <c r="A27" s="47"/>
      <c r="B27" s="47"/>
      <c r="C27" s="47"/>
      <c r="D27" s="47"/>
      <c r="E27" s="47"/>
      <c r="F27" s="47"/>
      <c r="G27" s="47"/>
      <c r="H27" s="47"/>
      <c r="I27" s="47"/>
    </row>
    <row r="28" spans="1:10" ht="15" customHeight="1" thickBot="1" x14ac:dyDescent="0.25">
      <c r="A28" s="321" t="s">
        <v>37</v>
      </c>
      <c r="B28" s="322"/>
      <c r="C28" s="331"/>
      <c r="D28" s="336" t="s">
        <v>26</v>
      </c>
      <c r="E28" s="337"/>
      <c r="F28" s="336" t="s">
        <v>27</v>
      </c>
      <c r="G28" s="337"/>
      <c r="H28" s="336" t="s">
        <v>28</v>
      </c>
      <c r="I28" s="337"/>
    </row>
    <row r="29" spans="1:10" ht="30" customHeight="1" x14ac:dyDescent="0.2">
      <c r="A29" s="323" t="s">
        <v>33</v>
      </c>
      <c r="B29" s="341"/>
      <c r="C29" s="69" t="s">
        <v>43</v>
      </c>
      <c r="D29" s="70" t="s">
        <v>44</v>
      </c>
      <c r="E29" s="71" t="s">
        <v>45</v>
      </c>
      <c r="F29" s="70" t="s">
        <v>44</v>
      </c>
      <c r="G29" s="71" t="s">
        <v>45</v>
      </c>
      <c r="H29" s="70" t="s">
        <v>44</v>
      </c>
      <c r="I29" s="71" t="s">
        <v>45</v>
      </c>
    </row>
    <row r="30" spans="1:10" ht="15" customHeight="1" x14ac:dyDescent="0.2">
      <c r="A30" s="326"/>
      <c r="B30" s="335"/>
      <c r="C30" s="53"/>
      <c r="D30" s="54"/>
      <c r="E30" s="55">
        <f>D30*$C30</f>
        <v>0</v>
      </c>
      <c r="F30" s="54"/>
      <c r="G30" s="55">
        <f>F30*$C30</f>
        <v>0</v>
      </c>
      <c r="H30" s="54"/>
      <c r="I30" s="55">
        <f>H30*$C30</f>
        <v>0</v>
      </c>
    </row>
    <row r="31" spans="1:10" ht="15" customHeight="1" x14ac:dyDescent="0.2">
      <c r="A31" s="326"/>
      <c r="B31" s="335"/>
      <c r="C31" s="53"/>
      <c r="D31" s="54"/>
      <c r="E31" s="55">
        <f t="shared" ref="E31:E39" si="3">D31*$C31</f>
        <v>0</v>
      </c>
      <c r="F31" s="54"/>
      <c r="G31" s="55">
        <f t="shared" ref="G31:G39" si="4">F31*$C31</f>
        <v>0</v>
      </c>
      <c r="H31" s="54"/>
      <c r="I31" s="55">
        <f t="shared" ref="I31:I39" si="5">H31*$C31</f>
        <v>0</v>
      </c>
    </row>
    <row r="32" spans="1:10" ht="15" customHeight="1" x14ac:dyDescent="0.2">
      <c r="A32" s="326"/>
      <c r="B32" s="327"/>
      <c r="C32" s="72"/>
      <c r="D32" s="54"/>
      <c r="E32" s="55">
        <f t="shared" si="3"/>
        <v>0</v>
      </c>
      <c r="F32" s="54"/>
      <c r="G32" s="55">
        <f t="shared" si="4"/>
        <v>0</v>
      </c>
      <c r="H32" s="54"/>
      <c r="I32" s="55">
        <f t="shared" si="5"/>
        <v>0</v>
      </c>
    </row>
    <row r="33" spans="1:9" ht="15" customHeight="1" x14ac:dyDescent="0.2">
      <c r="A33" s="326"/>
      <c r="B33" s="335"/>
      <c r="C33" s="53"/>
      <c r="D33" s="54"/>
      <c r="E33" s="55">
        <f t="shared" si="3"/>
        <v>0</v>
      </c>
      <c r="F33" s="54"/>
      <c r="G33" s="55">
        <f t="shared" si="4"/>
        <v>0</v>
      </c>
      <c r="H33" s="54"/>
      <c r="I33" s="55">
        <f t="shared" si="5"/>
        <v>0</v>
      </c>
    </row>
    <row r="34" spans="1:9" ht="15" customHeight="1" x14ac:dyDescent="0.2">
      <c r="A34" s="326"/>
      <c r="B34" s="335"/>
      <c r="C34" s="53"/>
      <c r="D34" s="54"/>
      <c r="E34" s="55">
        <f t="shared" si="3"/>
        <v>0</v>
      </c>
      <c r="F34" s="54"/>
      <c r="G34" s="55">
        <f t="shared" si="4"/>
        <v>0</v>
      </c>
      <c r="H34" s="54"/>
      <c r="I34" s="55">
        <f t="shared" si="5"/>
        <v>0</v>
      </c>
    </row>
    <row r="35" spans="1:9" ht="15" customHeight="1" x14ac:dyDescent="0.2">
      <c r="A35" s="326"/>
      <c r="B35" s="327"/>
      <c r="C35" s="72"/>
      <c r="D35" s="54"/>
      <c r="E35" s="55">
        <f t="shared" si="3"/>
        <v>0</v>
      </c>
      <c r="F35" s="54"/>
      <c r="G35" s="55">
        <f t="shared" si="4"/>
        <v>0</v>
      </c>
      <c r="H35" s="54"/>
      <c r="I35" s="55">
        <f t="shared" si="5"/>
        <v>0</v>
      </c>
    </row>
    <row r="36" spans="1:9" ht="15" customHeight="1" x14ac:dyDescent="0.2">
      <c r="A36" s="326"/>
      <c r="B36" s="327"/>
      <c r="C36" s="72"/>
      <c r="D36" s="54"/>
      <c r="E36" s="55">
        <f t="shared" si="3"/>
        <v>0</v>
      </c>
      <c r="F36" s="54"/>
      <c r="G36" s="55">
        <f t="shared" si="4"/>
        <v>0</v>
      </c>
      <c r="H36" s="54"/>
      <c r="I36" s="55">
        <f t="shared" si="5"/>
        <v>0</v>
      </c>
    </row>
    <row r="37" spans="1:9" ht="15" customHeight="1" x14ac:dyDescent="0.2">
      <c r="A37" s="326"/>
      <c r="B37" s="335"/>
      <c r="C37" s="53"/>
      <c r="D37" s="54"/>
      <c r="E37" s="55">
        <f t="shared" si="3"/>
        <v>0</v>
      </c>
      <c r="F37" s="54"/>
      <c r="G37" s="55">
        <f t="shared" si="4"/>
        <v>0</v>
      </c>
      <c r="H37" s="54"/>
      <c r="I37" s="55">
        <f t="shared" si="5"/>
        <v>0</v>
      </c>
    </row>
    <row r="38" spans="1:9" ht="15" customHeight="1" x14ac:dyDescent="0.2">
      <c r="A38" s="326"/>
      <c r="B38" s="327"/>
      <c r="C38" s="72"/>
      <c r="D38" s="54"/>
      <c r="E38" s="55">
        <f t="shared" si="3"/>
        <v>0</v>
      </c>
      <c r="F38" s="54"/>
      <c r="G38" s="55">
        <f t="shared" si="4"/>
        <v>0</v>
      </c>
      <c r="H38" s="54"/>
      <c r="I38" s="55">
        <f t="shared" si="5"/>
        <v>0</v>
      </c>
    </row>
    <row r="39" spans="1:9" ht="15" customHeight="1" thickBot="1" x14ac:dyDescent="0.25">
      <c r="A39" s="338"/>
      <c r="B39" s="339"/>
      <c r="C39" s="73"/>
      <c r="D39" s="59"/>
      <c r="E39" s="60">
        <f t="shared" si="3"/>
        <v>0</v>
      </c>
      <c r="F39" s="59"/>
      <c r="G39" s="60">
        <f t="shared" si="4"/>
        <v>0</v>
      </c>
      <c r="H39" s="59"/>
      <c r="I39" s="60">
        <f t="shared" si="5"/>
        <v>0</v>
      </c>
    </row>
    <row r="40" spans="1:9" ht="15" customHeight="1" thickBot="1" x14ac:dyDescent="0.25">
      <c r="A40" s="321" t="s">
        <v>34</v>
      </c>
      <c r="B40" s="322"/>
      <c r="C40" s="322"/>
      <c r="D40" s="35"/>
      <c r="E40" s="66">
        <f>SUBTOTAL(9,E30:E39)</f>
        <v>0</v>
      </c>
      <c r="F40" s="67"/>
      <c r="G40" s="66">
        <f>SUBTOTAL(9,G30:G39)</f>
        <v>0</v>
      </c>
      <c r="H40" s="67"/>
      <c r="I40" s="66">
        <f>SUBTOTAL(9,I28:I39)</f>
        <v>0</v>
      </c>
    </row>
    <row r="41" spans="1:9" ht="15" customHeight="1" x14ac:dyDescent="0.2">
      <c r="A41" s="68"/>
      <c r="B41" s="68"/>
      <c r="C41" s="68"/>
      <c r="D41" s="68"/>
      <c r="E41" s="68"/>
      <c r="F41" s="68"/>
      <c r="G41" s="68"/>
      <c r="H41" s="68"/>
      <c r="I41" s="68"/>
    </row>
    <row r="42" spans="1:9" ht="15" customHeight="1" thickBot="1" x14ac:dyDescent="0.25">
      <c r="A42" s="47"/>
      <c r="B42" s="47"/>
      <c r="C42" s="47"/>
      <c r="D42" s="47"/>
      <c r="E42" s="47"/>
      <c r="F42" s="47"/>
      <c r="G42" s="47"/>
      <c r="H42" s="47"/>
      <c r="I42" s="47"/>
    </row>
    <row r="43" spans="1:9" ht="15" customHeight="1" thickBot="1" x14ac:dyDescent="0.25">
      <c r="A43" s="332" t="s">
        <v>81</v>
      </c>
      <c r="B43" s="333"/>
      <c r="C43" s="334"/>
      <c r="D43" s="336" t="s">
        <v>26</v>
      </c>
      <c r="E43" s="337"/>
      <c r="F43" s="336" t="s">
        <v>27</v>
      </c>
      <c r="G43" s="337"/>
      <c r="H43" s="336" t="s">
        <v>28</v>
      </c>
      <c r="I43" s="337"/>
    </row>
    <row r="44" spans="1:9" ht="30" customHeight="1" x14ac:dyDescent="0.2">
      <c r="A44" s="323" t="s">
        <v>33</v>
      </c>
      <c r="B44" s="324"/>
      <c r="C44" s="325"/>
      <c r="D44" s="74"/>
      <c r="E44" s="75" t="s">
        <v>15</v>
      </c>
      <c r="F44" s="76"/>
      <c r="G44" s="75" t="s">
        <v>15</v>
      </c>
      <c r="H44" s="77"/>
      <c r="I44" s="75" t="s">
        <v>15</v>
      </c>
    </row>
    <row r="45" spans="1:9" ht="15" customHeight="1" x14ac:dyDescent="0.2">
      <c r="A45" s="326"/>
      <c r="B45" s="327"/>
      <c r="C45" s="328"/>
      <c r="D45" s="62"/>
      <c r="E45" s="78"/>
      <c r="F45" s="61"/>
      <c r="G45" s="78"/>
      <c r="H45" s="79"/>
      <c r="I45" s="78"/>
    </row>
    <row r="46" spans="1:9" ht="15" customHeight="1" x14ac:dyDescent="0.2">
      <c r="A46" s="326"/>
      <c r="B46" s="327"/>
      <c r="C46" s="328"/>
      <c r="D46" s="62"/>
      <c r="E46" s="78"/>
      <c r="F46" s="61"/>
      <c r="G46" s="78"/>
      <c r="H46" s="79"/>
      <c r="I46" s="78"/>
    </row>
    <row r="47" spans="1:9" ht="15" customHeight="1" x14ac:dyDescent="0.2">
      <c r="A47" s="326"/>
      <c r="B47" s="327"/>
      <c r="C47" s="328"/>
      <c r="D47" s="62"/>
      <c r="E47" s="78"/>
      <c r="F47" s="61"/>
      <c r="G47" s="78"/>
      <c r="H47" s="79"/>
      <c r="I47" s="78"/>
    </row>
    <row r="48" spans="1:9" ht="15" customHeight="1" x14ac:dyDescent="0.2">
      <c r="A48" s="326"/>
      <c r="B48" s="327"/>
      <c r="C48" s="328"/>
      <c r="D48" s="62"/>
      <c r="E48" s="78"/>
      <c r="F48" s="61"/>
      <c r="G48" s="78"/>
      <c r="H48" s="79"/>
      <c r="I48" s="78"/>
    </row>
    <row r="49" spans="1:10" ht="15" customHeight="1" x14ac:dyDescent="0.2">
      <c r="A49" s="326"/>
      <c r="B49" s="327"/>
      <c r="C49" s="328"/>
      <c r="D49" s="62"/>
      <c r="E49" s="78"/>
      <c r="F49" s="61"/>
      <c r="G49" s="78"/>
      <c r="H49" s="79"/>
      <c r="I49" s="78"/>
    </row>
    <row r="50" spans="1:10" ht="15" customHeight="1" x14ac:dyDescent="0.2">
      <c r="A50" s="326"/>
      <c r="B50" s="327"/>
      <c r="C50" s="328"/>
      <c r="D50" s="62"/>
      <c r="E50" s="78"/>
      <c r="F50" s="61"/>
      <c r="G50" s="78"/>
      <c r="H50" s="79"/>
      <c r="I50" s="78"/>
    </row>
    <row r="51" spans="1:10" ht="15" customHeight="1" x14ac:dyDescent="0.2">
      <c r="A51" s="326"/>
      <c r="B51" s="327"/>
      <c r="C51" s="328"/>
      <c r="D51" s="62"/>
      <c r="E51" s="78"/>
      <c r="F51" s="61"/>
      <c r="G51" s="78"/>
      <c r="H51" s="79"/>
      <c r="I51" s="78"/>
    </row>
    <row r="52" spans="1:10" ht="15" customHeight="1" x14ac:dyDescent="0.2">
      <c r="A52" s="326"/>
      <c r="B52" s="327"/>
      <c r="C52" s="328"/>
      <c r="D52" s="62"/>
      <c r="E52" s="78"/>
      <c r="F52" s="61"/>
      <c r="G52" s="78"/>
      <c r="H52" s="79"/>
      <c r="I52" s="78"/>
    </row>
    <row r="53" spans="1:10" ht="15" customHeight="1" x14ac:dyDescent="0.2">
      <c r="A53" s="326"/>
      <c r="B53" s="327"/>
      <c r="C53" s="328"/>
      <c r="D53" s="62"/>
      <c r="E53" s="78"/>
      <c r="F53" s="61"/>
      <c r="G53" s="78"/>
      <c r="H53" s="79"/>
      <c r="I53" s="78"/>
    </row>
    <row r="54" spans="1:10" ht="15" customHeight="1" thickBot="1" x14ac:dyDescent="0.25">
      <c r="A54" s="338"/>
      <c r="B54" s="339"/>
      <c r="C54" s="340"/>
      <c r="D54" s="80"/>
      <c r="E54" s="81"/>
      <c r="F54" s="61"/>
      <c r="G54" s="81"/>
      <c r="H54" s="79"/>
      <c r="I54" s="81"/>
    </row>
    <row r="55" spans="1:10" ht="15" customHeight="1" thickBot="1" x14ac:dyDescent="0.25">
      <c r="A55" s="321" t="s">
        <v>35</v>
      </c>
      <c r="B55" s="322"/>
      <c r="C55" s="322"/>
      <c r="D55" s="82"/>
      <c r="E55" s="66">
        <f>SUBTOTAL(9,E45:E54)</f>
        <v>0</v>
      </c>
      <c r="F55" s="67"/>
      <c r="G55" s="66">
        <f>SUBTOTAL(9,G45:G54)</f>
        <v>0</v>
      </c>
      <c r="H55" s="83"/>
      <c r="I55" s="66">
        <f>SUBTOTAL(9,I45:I54)</f>
        <v>0</v>
      </c>
      <c r="J55" s="84">
        <f>SUM(E55,G55,I55)</f>
        <v>0</v>
      </c>
    </row>
    <row r="56" spans="1:10" ht="15" customHeight="1" x14ac:dyDescent="0.2">
      <c r="A56" s="68"/>
      <c r="B56" s="68"/>
      <c r="C56" s="68"/>
      <c r="D56" s="68"/>
      <c r="E56" s="68"/>
      <c r="F56" s="68"/>
      <c r="G56" s="68"/>
      <c r="H56" s="68"/>
      <c r="I56" s="68"/>
    </row>
    <row r="57" spans="1:10" ht="15" customHeight="1" thickBot="1" x14ac:dyDescent="0.25">
      <c r="A57" s="47"/>
      <c r="B57" s="47"/>
      <c r="C57" s="47"/>
      <c r="D57" s="47"/>
      <c r="E57" s="47"/>
      <c r="F57" s="47"/>
      <c r="G57" s="47"/>
      <c r="H57" s="47"/>
      <c r="I57" s="47"/>
    </row>
    <row r="58" spans="1:10" ht="15" customHeight="1" thickBot="1" x14ac:dyDescent="0.25">
      <c r="A58" s="321" t="s">
        <v>38</v>
      </c>
      <c r="B58" s="322"/>
      <c r="C58" s="331"/>
      <c r="D58" s="336" t="s">
        <v>26</v>
      </c>
      <c r="E58" s="337"/>
      <c r="F58" s="336" t="s">
        <v>27</v>
      </c>
      <c r="G58" s="337"/>
      <c r="H58" s="336" t="s">
        <v>28</v>
      </c>
      <c r="I58" s="337"/>
    </row>
    <row r="59" spans="1:10" ht="30" customHeight="1" x14ac:dyDescent="0.2">
      <c r="A59" s="323" t="s">
        <v>33</v>
      </c>
      <c r="B59" s="324"/>
      <c r="C59" s="325"/>
      <c r="D59" s="74"/>
      <c r="E59" s="75" t="s">
        <v>15</v>
      </c>
      <c r="F59" s="77"/>
      <c r="G59" s="75" t="s">
        <v>15</v>
      </c>
      <c r="H59" s="77"/>
      <c r="I59" s="75" t="s">
        <v>15</v>
      </c>
    </row>
    <row r="60" spans="1:10" ht="15" customHeight="1" x14ac:dyDescent="0.2">
      <c r="A60" s="326"/>
      <c r="B60" s="327"/>
      <c r="C60" s="328"/>
      <c r="D60" s="62"/>
      <c r="E60" s="78"/>
      <c r="F60" s="79"/>
      <c r="G60" s="78"/>
      <c r="H60" s="79"/>
      <c r="I60" s="78"/>
    </row>
    <row r="61" spans="1:10" ht="15" customHeight="1" x14ac:dyDescent="0.2">
      <c r="A61" s="326"/>
      <c r="B61" s="327"/>
      <c r="C61" s="328"/>
      <c r="D61" s="62"/>
      <c r="E61" s="78"/>
      <c r="F61" s="79"/>
      <c r="G61" s="78"/>
      <c r="H61" s="79"/>
      <c r="I61" s="78"/>
    </row>
    <row r="62" spans="1:10" ht="15" customHeight="1" x14ac:dyDescent="0.2">
      <c r="A62" s="326"/>
      <c r="B62" s="327"/>
      <c r="C62" s="328"/>
      <c r="D62" s="62"/>
      <c r="E62" s="78"/>
      <c r="F62" s="79"/>
      <c r="G62" s="78"/>
      <c r="H62" s="79"/>
      <c r="I62" s="78"/>
    </row>
    <row r="63" spans="1:10" ht="15" customHeight="1" x14ac:dyDescent="0.2">
      <c r="A63" s="326"/>
      <c r="B63" s="327"/>
      <c r="C63" s="328"/>
      <c r="D63" s="62"/>
      <c r="E63" s="78"/>
      <c r="F63" s="79"/>
      <c r="G63" s="78"/>
      <c r="H63" s="79"/>
      <c r="I63" s="78"/>
    </row>
    <row r="64" spans="1:10" ht="15" customHeight="1" x14ac:dyDescent="0.2">
      <c r="A64" s="326"/>
      <c r="B64" s="327"/>
      <c r="C64" s="328"/>
      <c r="D64" s="62"/>
      <c r="E64" s="78"/>
      <c r="F64" s="79"/>
      <c r="G64" s="78"/>
      <c r="H64" s="79"/>
      <c r="I64" s="78"/>
    </row>
    <row r="65" spans="1:11" ht="15" customHeight="1" x14ac:dyDescent="0.2">
      <c r="A65" s="326"/>
      <c r="B65" s="327"/>
      <c r="C65" s="328"/>
      <c r="D65" s="62"/>
      <c r="E65" s="78"/>
      <c r="F65" s="79"/>
      <c r="G65" s="78"/>
      <c r="H65" s="79"/>
      <c r="I65" s="78"/>
    </row>
    <row r="66" spans="1:11" ht="15" customHeight="1" x14ac:dyDescent="0.2">
      <c r="A66" s="326"/>
      <c r="B66" s="327"/>
      <c r="C66" s="328"/>
      <c r="D66" s="62"/>
      <c r="E66" s="78"/>
      <c r="F66" s="79"/>
      <c r="G66" s="78"/>
      <c r="H66" s="79"/>
      <c r="I66" s="78"/>
    </row>
    <row r="67" spans="1:11" ht="15" customHeight="1" x14ac:dyDescent="0.2">
      <c r="A67" s="326"/>
      <c r="B67" s="327"/>
      <c r="C67" s="328"/>
      <c r="D67" s="62"/>
      <c r="E67" s="78"/>
      <c r="F67" s="79"/>
      <c r="G67" s="78"/>
      <c r="H67" s="79"/>
      <c r="I67" s="78"/>
    </row>
    <row r="68" spans="1:11" ht="15" customHeight="1" x14ac:dyDescent="0.2">
      <c r="A68" s="326"/>
      <c r="B68" s="327"/>
      <c r="C68" s="328"/>
      <c r="D68" s="62"/>
      <c r="E68" s="78"/>
      <c r="F68" s="79"/>
      <c r="G68" s="78"/>
      <c r="H68" s="79"/>
      <c r="I68" s="78"/>
    </row>
    <row r="69" spans="1:11" ht="15" customHeight="1" thickBot="1" x14ac:dyDescent="0.25">
      <c r="A69" s="338"/>
      <c r="B69" s="339"/>
      <c r="C69" s="340"/>
      <c r="D69" s="80"/>
      <c r="E69" s="81"/>
      <c r="F69" s="79"/>
      <c r="G69" s="81"/>
      <c r="H69" s="79"/>
      <c r="I69" s="81"/>
    </row>
    <row r="70" spans="1:11" ht="15" customHeight="1" thickBot="1" x14ac:dyDescent="0.25">
      <c r="A70" s="321" t="s">
        <v>39</v>
      </c>
      <c r="B70" s="322"/>
      <c r="C70" s="322"/>
      <c r="D70" s="82"/>
      <c r="E70" s="66">
        <f>SUBTOTAL(9,E60:E69)</f>
        <v>0</v>
      </c>
      <c r="F70" s="83"/>
      <c r="G70" s="66">
        <f>SUBTOTAL(9,G60:G69)</f>
        <v>0</v>
      </c>
      <c r="H70" s="83"/>
      <c r="I70" s="66">
        <f>SUBTOTAL(9,I60:I69)</f>
        <v>0</v>
      </c>
    </row>
    <row r="71" spans="1:11" ht="15" customHeight="1" x14ac:dyDescent="0.2">
      <c r="A71" s="68"/>
      <c r="B71" s="68"/>
      <c r="C71" s="68"/>
      <c r="D71" s="68"/>
      <c r="E71" s="68"/>
      <c r="F71" s="68"/>
      <c r="G71" s="68"/>
      <c r="H71" s="68"/>
      <c r="I71" s="68"/>
    </row>
    <row r="72" spans="1:11" ht="15" customHeight="1" thickBot="1" x14ac:dyDescent="0.25">
      <c r="A72" s="47"/>
      <c r="B72" s="47"/>
      <c r="C72" s="47"/>
      <c r="D72" s="47"/>
      <c r="E72" s="47"/>
      <c r="F72" s="47"/>
      <c r="G72" s="47"/>
      <c r="H72" s="47"/>
      <c r="I72" s="47"/>
      <c r="J72" s="47"/>
    </row>
    <row r="73" spans="1:11" ht="15" customHeight="1" thickBot="1" x14ac:dyDescent="0.25">
      <c r="A73" s="323" t="s">
        <v>112</v>
      </c>
      <c r="B73" s="324"/>
      <c r="C73" s="325"/>
      <c r="D73" s="336" t="s">
        <v>26</v>
      </c>
      <c r="E73" s="337"/>
      <c r="F73" s="336" t="s">
        <v>27</v>
      </c>
      <c r="G73" s="337"/>
      <c r="H73" s="336" t="s">
        <v>28</v>
      </c>
      <c r="I73" s="337"/>
      <c r="J73" s="85" t="s">
        <v>41</v>
      </c>
      <c r="K73" s="48"/>
    </row>
    <row r="74" spans="1:11" ht="15" customHeight="1" thickBot="1" x14ac:dyDescent="0.25">
      <c r="A74" s="317" t="s">
        <v>40</v>
      </c>
      <c r="B74" s="318"/>
      <c r="C74" s="318"/>
      <c r="D74" s="74"/>
      <c r="E74" s="86">
        <f>ROUNDDOWN(SUBTOTAL(9,E13:E70),0)</f>
        <v>0</v>
      </c>
      <c r="F74" s="61"/>
      <c r="G74" s="86">
        <f>ROUNDDOWN(SUBTOTAL(9,G13:G70),0)</f>
        <v>0</v>
      </c>
      <c r="H74" s="61"/>
      <c r="I74" s="86">
        <f>ROUNDDOWN(SUBTOTAL(9,I13:I70),0)</f>
        <v>0</v>
      </c>
      <c r="J74" s="84">
        <f>SUM(E74,G74,I74)</f>
        <v>0</v>
      </c>
      <c r="K74" s="48"/>
    </row>
    <row r="75" spans="1:11" ht="15" customHeight="1" thickBot="1" x14ac:dyDescent="0.25">
      <c r="A75" s="317" t="s">
        <v>42</v>
      </c>
      <c r="B75" s="318"/>
      <c r="C75" s="318"/>
      <c r="D75" s="62"/>
      <c r="E75" s="14" cm="1">
        <f t="array" aca="1" ref="E75" ca="1">_xlfn.XLOOKUP(Var_Sub.instr.&amp;" # "&amp;IF(_xlfn.XLOOKUP($A$5,Table_LuT_Deelnemers[ID Deelnemer],Table_LuT_Deelnemers[Is MKB?]),"TRUE","FALSE"),Table_Max_Subsidie_HTSM[Sub.instr. '# Is MKB?],Table_Max_Subsidie_HTSM[FO],"&lt;Not in LuT&gt;",0,1)</f>
        <v>0</v>
      </c>
      <c r="F75" s="61"/>
      <c r="G75" s="14" cm="1">
        <f t="array" aca="1" ref="G75" ca="1">_xlfn.XLOOKUP(Var_Sub.instr.&amp;" # "&amp;IF(_xlfn.XLOOKUP($A$5,Table_LuT_Deelnemers[ID Deelnemer],Table_LuT_Deelnemers[Is MKB?]),"TRUE","FALSE"),Table_Max_Subsidie_HTSM[Sub.instr. '# Is MKB?],Table_Max_Subsidie_HTSM[IO],"&lt;Not in LuT&gt;",0,1)</f>
        <v>0</v>
      </c>
      <c r="H75" s="61"/>
      <c r="I75" s="14" cm="1">
        <f t="array" aca="1" ref="I75" ca="1">_xlfn.XLOOKUP(Var_Sub.instr.&amp;" # "&amp;IF(_xlfn.XLOOKUP($A$5,Table_LuT_Deelnemers[ID Deelnemer],Table_LuT_Deelnemers[Is MKB?]),"TRUE","FALSE"),Table_Max_Subsidie_HTSM[Sub.instr. '# Is MKB?],Table_Max_Subsidie_HTSM[EO],"&lt;Not in LuT&gt;",0,1)</f>
        <v>0</v>
      </c>
      <c r="J75" s="87"/>
      <c r="K75" s="48"/>
    </row>
    <row r="76" spans="1:11" ht="15" customHeight="1" thickBot="1" x14ac:dyDescent="0.25">
      <c r="A76" s="319" t="s">
        <v>57</v>
      </c>
      <c r="B76" s="320"/>
      <c r="C76" s="320"/>
      <c r="D76" s="65"/>
      <c r="E76" s="88">
        <f ca="1">ROUNDDOWN(E75*Kosten_FO,0)</f>
        <v>0</v>
      </c>
      <c r="F76" s="64"/>
      <c r="G76" s="88">
        <f ca="1">ROUNDDOWN(G75*Kosten_IO,0)</f>
        <v>0</v>
      </c>
      <c r="H76" s="64"/>
      <c r="I76" s="88">
        <f ca="1">ROUNDDOWN(I75*Kosten_EO,0)</f>
        <v>0</v>
      </c>
      <c r="J76" s="89">
        <f ca="1">SUM(E76,G76,I76)</f>
        <v>0</v>
      </c>
      <c r="K76" s="48"/>
    </row>
  </sheetData>
  <sheetProtection algorithmName="SHA-512" hashValue="2ofBNq9qICJcJvdFjYhNR/iHfkSrRYofjSPQYeeaSa4mR+nG/3pz0J8nCC4HtyKMU57Ad0LZzUJ3lfZUWD/e7A==" saltValue="N3KiCum8V4XIeCOmyPIsoA==" spinCount="100000" sheet="1" objects="1" scenarios="1" selectLockedCells="1"/>
  <mergeCells count="64">
    <mergeCell ref="H28:I28"/>
    <mergeCell ref="B9:C9"/>
    <mergeCell ref="A11:C11"/>
    <mergeCell ref="D11:E11"/>
    <mergeCell ref="F11:G11"/>
    <mergeCell ref="H11:I11"/>
    <mergeCell ref="A23:C23"/>
    <mergeCell ref="A24:C24"/>
    <mergeCell ref="A25:C25"/>
    <mergeCell ref="A28:C28"/>
    <mergeCell ref="D28:E28"/>
    <mergeCell ref="F28:G28"/>
    <mergeCell ref="E9:I9"/>
    <mergeCell ref="A40:C40"/>
    <mergeCell ref="A29:B29"/>
    <mergeCell ref="A30:B30"/>
    <mergeCell ref="A31:B31"/>
    <mergeCell ref="A32:B32"/>
    <mergeCell ref="A33:B33"/>
    <mergeCell ref="A34:B34"/>
    <mergeCell ref="A35:B35"/>
    <mergeCell ref="A36:B36"/>
    <mergeCell ref="A37:B37"/>
    <mergeCell ref="A38:B38"/>
    <mergeCell ref="A39:B39"/>
    <mergeCell ref="A51:C51"/>
    <mergeCell ref="A43:C43"/>
    <mergeCell ref="D43:E43"/>
    <mergeCell ref="F43:G43"/>
    <mergeCell ref="H43:I43"/>
    <mergeCell ref="A44:C44"/>
    <mergeCell ref="A45:C45"/>
    <mergeCell ref="A46:C46"/>
    <mergeCell ref="A47:C47"/>
    <mergeCell ref="A48:C48"/>
    <mergeCell ref="A49:C49"/>
    <mergeCell ref="A50:C50"/>
    <mergeCell ref="A62:C62"/>
    <mergeCell ref="A52:C52"/>
    <mergeCell ref="A53:C53"/>
    <mergeCell ref="A54:C54"/>
    <mergeCell ref="A55:C55"/>
    <mergeCell ref="A58:C58"/>
    <mergeCell ref="F58:G58"/>
    <mergeCell ref="H58:I58"/>
    <mergeCell ref="A59:C59"/>
    <mergeCell ref="A60:C60"/>
    <mergeCell ref="A61:C61"/>
    <mergeCell ref="D58:E58"/>
    <mergeCell ref="D73:E73"/>
    <mergeCell ref="F73:G73"/>
    <mergeCell ref="H73:I73"/>
    <mergeCell ref="A63:C63"/>
    <mergeCell ref="A64:C64"/>
    <mergeCell ref="A65:C65"/>
    <mergeCell ref="A66:C66"/>
    <mergeCell ref="A67:C67"/>
    <mergeCell ref="A68:C68"/>
    <mergeCell ref="A74:C74"/>
    <mergeCell ref="A75:C75"/>
    <mergeCell ref="A76:C76"/>
    <mergeCell ref="A69:C69"/>
    <mergeCell ref="A70:C70"/>
    <mergeCell ref="A73:C73"/>
  </mergeCells>
  <dataValidations count="1">
    <dataValidation type="list" allowBlank="1" showInputMessage="1" showErrorMessage="1" sqref="B9" xr:uid="{B503CE5F-83E2-4834-8B1A-FD52C25B3114}">
      <formula1>ValList_Kostensystematiek</formula1>
    </dataValidation>
  </dataValidations>
  <printOptions gridLines="1"/>
  <pageMargins left="0.74803149606299213" right="0.74803149606299213" top="0.98425196850393704" bottom="0.98425196850393704" header="0.51181102362204722" footer="0.51181102362204722"/>
  <pageSetup paperSize="9" scale="44" orientation="portrait" horizontalDpi="4294967292" verticalDpi="300" r:id="rId1"/>
  <headerFooter alignWithMargins="0">
    <oddFooter>&amp;L&amp;8Erna Olislaegers
&amp;D at &amp;T&amp;C&amp;8&amp;P/&amp;N&amp;R&amp;8File: &amp;F
Sheet: &amp;A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A3E84-040E-443D-ABDE-7BA16AE3F0DF}">
  <sheetPr codeName="Sheet11">
    <pageSetUpPr fitToPage="1"/>
  </sheetPr>
  <dimension ref="A1:K76"/>
  <sheetViews>
    <sheetView zoomScale="85" zoomScaleNormal="85" workbookViewId="0">
      <selection activeCell="B9" sqref="B9:C9"/>
    </sheetView>
  </sheetViews>
  <sheetFormatPr defaultColWidth="9.140625" defaultRowHeight="15" customHeight="1" x14ac:dyDescent="0.2"/>
  <cols>
    <col min="1" max="2" width="45.7109375" style="46" customWidth="1"/>
    <col min="3" max="3" width="12.7109375" style="46" customWidth="1"/>
    <col min="4" max="4" width="9.7109375" style="46" customWidth="1"/>
    <col min="5" max="5" width="12.7109375" style="46" customWidth="1"/>
    <col min="6" max="6" width="9.7109375" style="46" customWidth="1"/>
    <col min="7" max="7" width="12.7109375" style="46" customWidth="1"/>
    <col min="8" max="8" width="9.7109375" style="46" customWidth="1"/>
    <col min="9" max="10" width="12.7109375" style="46" customWidth="1"/>
    <col min="11" max="16384" width="9.140625" style="46"/>
  </cols>
  <sheetData>
    <row r="1" spans="1:10" s="92" customFormat="1" ht="30" customHeight="1" x14ac:dyDescent="0.4">
      <c r="A1" s="22" t="str" cm="1">
        <f t="array" aca="1" ref="A1" ca="1">"Begroting – " &amp; MID(CELL("filename",$A$1),FIND("]",CELL("filename",$A$1))+1,255)&amp;IF(B5="","",": "&amp;B5)</f>
        <v>Begroting – Deelnemer 6</v>
      </c>
    </row>
    <row r="2" spans="1:10" ht="15" customHeight="1" x14ac:dyDescent="0.2">
      <c r="A2" s="90" t="s">
        <v>101</v>
      </c>
    </row>
    <row r="3" spans="1:10" ht="15" customHeight="1" thickBot="1" x14ac:dyDescent="0.25">
      <c r="A3" s="47"/>
      <c r="B3" s="47"/>
      <c r="C3" s="47"/>
    </row>
    <row r="4" spans="1:10" ht="15" customHeight="1" x14ac:dyDescent="0.2">
      <c r="A4" s="25" t="s">
        <v>10</v>
      </c>
      <c r="B4" s="26" t="str">
        <f>IF(ISBLANK(Projectacroniem),"",Projectacroniem)</f>
        <v/>
      </c>
      <c r="C4" s="27"/>
      <c r="D4" s="48"/>
    </row>
    <row r="5" spans="1:10" ht="15" customHeight="1" x14ac:dyDescent="0.2">
      <c r="A5" s="28" t="str" cm="1">
        <f t="array" aca="1" ref="A5" ca="1">MID(CELL("filename",$A$1),FIND("]",CELL("filename",$A$1))+1,255)</f>
        <v>Deelnemer 6</v>
      </c>
      <c r="B5" s="29" t="str" cm="1">
        <f t="array" aca="1" ref="B5" ca="1">IF(ISBLANK(INDIRECT(_xlfn.XLOOKUP(A5,Table_LuT_Deelnemers[ID Deelnemer],Table_LuT_Deelnemers[Referentienaam Deelnemer],"",0,1))),"",INDIRECT(_xlfn.XLOOKUP(A5,Table_LuT_Deelnemers[ID Deelnemer],Table_LuT_Deelnemers[Referentienaam Deelnemer],"",0,1)))</f>
        <v/>
      </c>
      <c r="C5" s="27"/>
      <c r="D5" s="48"/>
    </row>
    <row r="6" spans="1:10" ht="15" customHeight="1" thickBot="1" x14ac:dyDescent="0.25">
      <c r="A6" s="30" t="s">
        <v>1</v>
      </c>
      <c r="B6" s="31" t="str">
        <f ca="1">_xlfn.XLOOKUP(B5,'Basisgegevens Aanvraag'!B8:B17,'Basisgegevens Aanvraag'!C8:C17,"",0,1)</f>
        <v/>
      </c>
      <c r="C6" s="27"/>
      <c r="D6" s="48"/>
    </row>
    <row r="7" spans="1:10" ht="15" customHeight="1" x14ac:dyDescent="0.2">
      <c r="A7" s="32"/>
      <c r="B7" s="27"/>
      <c r="C7" s="27"/>
      <c r="D7" s="48"/>
    </row>
    <row r="8" spans="1:10" ht="15" customHeight="1" thickBot="1" x14ac:dyDescent="0.25">
      <c r="A8" s="91" t="s">
        <v>21</v>
      </c>
      <c r="B8" s="34"/>
      <c r="C8" s="27"/>
      <c r="D8" s="48"/>
    </row>
    <row r="9" spans="1:10" ht="15" customHeight="1" thickBot="1" x14ac:dyDescent="0.25">
      <c r="A9" s="35" t="s">
        <v>5</v>
      </c>
      <c r="B9" s="329" t="s">
        <v>19</v>
      </c>
      <c r="C9" s="330"/>
      <c r="D9" s="48"/>
      <c r="E9" s="314" t="str">
        <f ca="1">IF(NOT(_xlfn.XLOOKUP(A5,Table_LuT_Deelnemers[ID Deelnemer],Table_LuT_Deelnemers[Check 150],"&lt;Not in Checks&gt;",0,1)),_xlfn.XLOOKUP(150,Table_Foutmeldingen[Nr. Foutmelding],Table_Foutmeldingen[FOUT: Foutmelding],"&lt;Not in LuT Foutmeldingen&gt;",0,1),"")</f>
        <v/>
      </c>
      <c r="F9" s="315"/>
      <c r="G9" s="315"/>
      <c r="H9" s="315"/>
      <c r="I9" s="316"/>
    </row>
    <row r="10" spans="1:10" ht="15" customHeight="1" thickBot="1" x14ac:dyDescent="0.25">
      <c r="A10" s="47"/>
      <c r="B10" s="49"/>
      <c r="C10" s="49"/>
      <c r="D10" s="47"/>
      <c r="E10" s="47"/>
      <c r="F10" s="47"/>
      <c r="G10" s="47"/>
      <c r="H10" s="47"/>
      <c r="I10" s="47"/>
    </row>
    <row r="11" spans="1:10" ht="15" customHeight="1" thickBot="1" x14ac:dyDescent="0.25">
      <c r="A11" s="321" t="s">
        <v>36</v>
      </c>
      <c r="B11" s="322"/>
      <c r="C11" s="331"/>
      <c r="D11" s="336" t="s">
        <v>26</v>
      </c>
      <c r="E11" s="337"/>
      <c r="F11" s="336" t="s">
        <v>27</v>
      </c>
      <c r="G11" s="337"/>
      <c r="H11" s="336" t="s">
        <v>28</v>
      </c>
      <c r="I11" s="337"/>
    </row>
    <row r="12" spans="1:10" ht="30" customHeight="1" x14ac:dyDescent="0.2">
      <c r="A12" s="36" t="s">
        <v>22</v>
      </c>
      <c r="B12" s="37" t="s">
        <v>23</v>
      </c>
      <c r="C12" s="38" t="s">
        <v>24</v>
      </c>
      <c r="D12" s="39" t="s">
        <v>25</v>
      </c>
      <c r="E12" s="40" t="s">
        <v>29</v>
      </c>
      <c r="F12" s="39" t="s">
        <v>25</v>
      </c>
      <c r="G12" s="40" t="s">
        <v>29</v>
      </c>
      <c r="H12" s="39" t="s">
        <v>25</v>
      </c>
      <c r="I12" s="40" t="s">
        <v>29</v>
      </c>
      <c r="J12" s="48"/>
    </row>
    <row r="13" spans="1:10" ht="15" customHeight="1" x14ac:dyDescent="0.2">
      <c r="A13" s="51"/>
      <c r="B13" s="52"/>
      <c r="C13" s="53"/>
      <c r="D13" s="54"/>
      <c r="E13" s="55">
        <f>D13*$C13</f>
        <v>0</v>
      </c>
      <c r="F13" s="54"/>
      <c r="G13" s="55">
        <f>F13*$C13</f>
        <v>0</v>
      </c>
      <c r="H13" s="54"/>
      <c r="I13" s="55">
        <f>H13*$C13</f>
        <v>0</v>
      </c>
      <c r="J13" s="48"/>
    </row>
    <row r="14" spans="1:10" ht="15" customHeight="1" x14ac:dyDescent="0.2">
      <c r="A14" s="51"/>
      <c r="B14" s="52"/>
      <c r="C14" s="53"/>
      <c r="D14" s="54"/>
      <c r="E14" s="55">
        <f t="shared" ref="E14:E22" si="0">D14*$C14</f>
        <v>0</v>
      </c>
      <c r="F14" s="54"/>
      <c r="G14" s="55">
        <f t="shared" ref="G14:G22" si="1">F14*$C14</f>
        <v>0</v>
      </c>
      <c r="H14" s="54"/>
      <c r="I14" s="55">
        <f t="shared" ref="I14:I22" si="2">H14*$C14</f>
        <v>0</v>
      </c>
      <c r="J14" s="48"/>
    </row>
    <row r="15" spans="1:10" ht="15" customHeight="1" x14ac:dyDescent="0.2">
      <c r="A15" s="51"/>
      <c r="B15" s="52"/>
      <c r="C15" s="53"/>
      <c r="D15" s="54"/>
      <c r="E15" s="55">
        <f t="shared" si="0"/>
        <v>0</v>
      </c>
      <c r="F15" s="54"/>
      <c r="G15" s="55">
        <f t="shared" si="1"/>
        <v>0</v>
      </c>
      <c r="H15" s="54"/>
      <c r="I15" s="55">
        <f t="shared" si="2"/>
        <v>0</v>
      </c>
      <c r="J15" s="48"/>
    </row>
    <row r="16" spans="1:10" ht="15" customHeight="1" x14ac:dyDescent="0.2">
      <c r="A16" s="51"/>
      <c r="B16" s="52"/>
      <c r="C16" s="53"/>
      <c r="D16" s="54"/>
      <c r="E16" s="55">
        <f t="shared" si="0"/>
        <v>0</v>
      </c>
      <c r="F16" s="54"/>
      <c r="G16" s="55">
        <f t="shared" si="1"/>
        <v>0</v>
      </c>
      <c r="H16" s="54"/>
      <c r="I16" s="55">
        <f t="shared" si="2"/>
        <v>0</v>
      </c>
      <c r="J16" s="48"/>
    </row>
    <row r="17" spans="1:10" ht="15" customHeight="1" x14ac:dyDescent="0.2">
      <c r="A17" s="51"/>
      <c r="B17" s="52"/>
      <c r="C17" s="53"/>
      <c r="D17" s="54"/>
      <c r="E17" s="55">
        <f t="shared" si="0"/>
        <v>0</v>
      </c>
      <c r="F17" s="54"/>
      <c r="G17" s="55">
        <f t="shared" si="1"/>
        <v>0</v>
      </c>
      <c r="H17" s="54"/>
      <c r="I17" s="55">
        <f t="shared" si="2"/>
        <v>0</v>
      </c>
      <c r="J17" s="48"/>
    </row>
    <row r="18" spans="1:10" ht="15" customHeight="1" x14ac:dyDescent="0.2">
      <c r="A18" s="51"/>
      <c r="B18" s="52"/>
      <c r="C18" s="53"/>
      <c r="D18" s="54"/>
      <c r="E18" s="55">
        <f t="shared" si="0"/>
        <v>0</v>
      </c>
      <c r="F18" s="54"/>
      <c r="G18" s="55">
        <f t="shared" si="1"/>
        <v>0</v>
      </c>
      <c r="H18" s="54"/>
      <c r="I18" s="55">
        <f t="shared" si="2"/>
        <v>0</v>
      </c>
      <c r="J18" s="48"/>
    </row>
    <row r="19" spans="1:10" ht="15" customHeight="1" x14ac:dyDescent="0.2">
      <c r="A19" s="51"/>
      <c r="B19" s="52"/>
      <c r="C19" s="53"/>
      <c r="D19" s="54"/>
      <c r="E19" s="55">
        <f t="shared" si="0"/>
        <v>0</v>
      </c>
      <c r="F19" s="54"/>
      <c r="G19" s="55">
        <f t="shared" si="1"/>
        <v>0</v>
      </c>
      <c r="H19" s="54"/>
      <c r="I19" s="55">
        <f t="shared" si="2"/>
        <v>0</v>
      </c>
      <c r="J19" s="48"/>
    </row>
    <row r="20" spans="1:10" ht="15" customHeight="1" x14ac:dyDescent="0.2">
      <c r="A20" s="51"/>
      <c r="B20" s="52"/>
      <c r="C20" s="53"/>
      <c r="D20" s="54"/>
      <c r="E20" s="55">
        <f t="shared" si="0"/>
        <v>0</v>
      </c>
      <c r="F20" s="54"/>
      <c r="G20" s="55">
        <f t="shared" si="1"/>
        <v>0</v>
      </c>
      <c r="H20" s="54"/>
      <c r="I20" s="55">
        <f t="shared" si="2"/>
        <v>0</v>
      </c>
      <c r="J20" s="48"/>
    </row>
    <row r="21" spans="1:10" ht="15" customHeight="1" x14ac:dyDescent="0.2">
      <c r="A21" s="51"/>
      <c r="B21" s="52"/>
      <c r="C21" s="53"/>
      <c r="D21" s="54"/>
      <c r="E21" s="55">
        <f t="shared" si="0"/>
        <v>0</v>
      </c>
      <c r="F21" s="54"/>
      <c r="G21" s="55">
        <f t="shared" si="1"/>
        <v>0</v>
      </c>
      <c r="H21" s="54"/>
      <c r="I21" s="55">
        <f t="shared" si="2"/>
        <v>0</v>
      </c>
      <c r="J21" s="48"/>
    </row>
    <row r="22" spans="1:10" ht="15" customHeight="1" thickBot="1" x14ac:dyDescent="0.25">
      <c r="A22" s="56"/>
      <c r="B22" s="57"/>
      <c r="C22" s="58"/>
      <c r="D22" s="59"/>
      <c r="E22" s="60">
        <f t="shared" si="0"/>
        <v>0</v>
      </c>
      <c r="F22" s="59"/>
      <c r="G22" s="60">
        <f t="shared" si="1"/>
        <v>0</v>
      </c>
      <c r="H22" s="59"/>
      <c r="I22" s="60">
        <f t="shared" si="2"/>
        <v>0</v>
      </c>
      <c r="J22" s="48"/>
    </row>
    <row r="23" spans="1:10" s="45" customFormat="1" ht="15" customHeight="1" x14ac:dyDescent="0.2">
      <c r="A23" s="323" t="s">
        <v>30</v>
      </c>
      <c r="B23" s="324"/>
      <c r="C23" s="324"/>
      <c r="D23" s="41"/>
      <c r="E23" s="42">
        <f>SUBTOTAL(9,E13:E22)</f>
        <v>0</v>
      </c>
      <c r="F23" s="43"/>
      <c r="G23" s="42">
        <f>SUBTOTAL(9,G13:G22)</f>
        <v>0</v>
      </c>
      <c r="H23" s="43"/>
      <c r="I23" s="42">
        <f>SUBTOTAL(9,I13:I22)</f>
        <v>0</v>
      </c>
      <c r="J23" s="44"/>
    </row>
    <row r="24" spans="1:10" ht="15" customHeight="1" thickBot="1" x14ac:dyDescent="0.25">
      <c r="A24" s="317" t="s">
        <v>31</v>
      </c>
      <c r="B24" s="318"/>
      <c r="C24" s="318"/>
      <c r="D24" s="62"/>
      <c r="E24" s="63">
        <f>IF(Kostensystematiek=Vaste_uurtarief,0,(IF(Kostensystematiek=Integrale_Kosten,0,(IF(Kostensystematiek=Directe_Loonkosten,E23*0.5,0)))))</f>
        <v>0</v>
      </c>
      <c r="F24" s="61"/>
      <c r="G24" s="63">
        <f>IF(Kostensystematiek=Vaste_uurtarief,0,(IF(Kostensystematiek=Integrale_Kosten,0,(IF(Kostensystematiek=Directe_Loonkosten,G23*0.5,0)))))</f>
        <v>0</v>
      </c>
      <c r="H24" s="61"/>
      <c r="I24" s="63">
        <f>IF(Kostensystematiek=Vaste_uurtarief,0,(IF(Kostensystematiek=Integrale_Kosten,0,(IF(Kostensystematiek=Directe_Loonkosten,I23*0.5,0)))))</f>
        <v>0</v>
      </c>
      <c r="J24" s="48"/>
    </row>
    <row r="25" spans="1:10" ht="15" customHeight="1" thickBot="1" x14ac:dyDescent="0.25">
      <c r="A25" s="319" t="s">
        <v>32</v>
      </c>
      <c r="B25" s="320"/>
      <c r="C25" s="320"/>
      <c r="D25" s="65"/>
      <c r="E25" s="66">
        <f>SUBTOTAL(9,E13:E24)</f>
        <v>0</v>
      </c>
      <c r="F25" s="67"/>
      <c r="G25" s="66">
        <f>SUBTOTAL(9,G13:G24)</f>
        <v>0</v>
      </c>
      <c r="H25" s="67"/>
      <c r="I25" s="66">
        <f>SUBTOTAL(9,I13:I24)</f>
        <v>0</v>
      </c>
      <c r="J25" s="48"/>
    </row>
    <row r="26" spans="1:10" ht="15" customHeight="1" x14ac:dyDescent="0.2">
      <c r="A26" s="68"/>
      <c r="B26" s="68"/>
      <c r="C26" s="68"/>
      <c r="D26" s="68"/>
      <c r="E26" s="68"/>
      <c r="F26" s="68"/>
      <c r="G26" s="68"/>
      <c r="H26" s="68"/>
      <c r="I26" s="68"/>
    </row>
    <row r="27" spans="1:10" ht="15" customHeight="1" thickBot="1" x14ac:dyDescent="0.25">
      <c r="A27" s="47"/>
      <c r="B27" s="47"/>
      <c r="C27" s="47"/>
      <c r="D27" s="47"/>
      <c r="E27" s="47"/>
      <c r="F27" s="47"/>
      <c r="G27" s="47"/>
      <c r="H27" s="47"/>
      <c r="I27" s="47"/>
    </row>
    <row r="28" spans="1:10" ht="15" customHeight="1" thickBot="1" x14ac:dyDescent="0.25">
      <c r="A28" s="321" t="s">
        <v>37</v>
      </c>
      <c r="B28" s="322"/>
      <c r="C28" s="331"/>
      <c r="D28" s="336" t="s">
        <v>26</v>
      </c>
      <c r="E28" s="337"/>
      <c r="F28" s="336" t="s">
        <v>27</v>
      </c>
      <c r="G28" s="337"/>
      <c r="H28" s="336" t="s">
        <v>28</v>
      </c>
      <c r="I28" s="337"/>
    </row>
    <row r="29" spans="1:10" ht="30" customHeight="1" x14ac:dyDescent="0.2">
      <c r="A29" s="323" t="s">
        <v>33</v>
      </c>
      <c r="B29" s="341"/>
      <c r="C29" s="69" t="s">
        <v>43</v>
      </c>
      <c r="D29" s="70" t="s">
        <v>44</v>
      </c>
      <c r="E29" s="71" t="s">
        <v>45</v>
      </c>
      <c r="F29" s="70" t="s">
        <v>44</v>
      </c>
      <c r="G29" s="71" t="s">
        <v>45</v>
      </c>
      <c r="H29" s="70" t="s">
        <v>44</v>
      </c>
      <c r="I29" s="71" t="s">
        <v>45</v>
      </c>
    </row>
    <row r="30" spans="1:10" ht="15" customHeight="1" x14ac:dyDescent="0.2">
      <c r="A30" s="326"/>
      <c r="B30" s="335"/>
      <c r="C30" s="53"/>
      <c r="D30" s="54"/>
      <c r="E30" s="55">
        <f>D30*$C30</f>
        <v>0</v>
      </c>
      <c r="F30" s="54"/>
      <c r="G30" s="55">
        <f>F30*$C30</f>
        <v>0</v>
      </c>
      <c r="H30" s="54"/>
      <c r="I30" s="55">
        <f>H30*$C30</f>
        <v>0</v>
      </c>
    </row>
    <row r="31" spans="1:10" ht="15" customHeight="1" x14ac:dyDescent="0.2">
      <c r="A31" s="326"/>
      <c r="B31" s="335"/>
      <c r="C31" s="53"/>
      <c r="D31" s="54"/>
      <c r="E31" s="55">
        <f t="shared" ref="E31:E39" si="3">D31*$C31</f>
        <v>0</v>
      </c>
      <c r="F31" s="54"/>
      <c r="G31" s="55">
        <f t="shared" ref="G31:G39" si="4">F31*$C31</f>
        <v>0</v>
      </c>
      <c r="H31" s="54"/>
      <c r="I31" s="55">
        <f t="shared" ref="I31:I39" si="5">H31*$C31</f>
        <v>0</v>
      </c>
    </row>
    <row r="32" spans="1:10" ht="15" customHeight="1" x14ac:dyDescent="0.2">
      <c r="A32" s="326"/>
      <c r="B32" s="327"/>
      <c r="C32" s="72"/>
      <c r="D32" s="54"/>
      <c r="E32" s="55">
        <f t="shared" si="3"/>
        <v>0</v>
      </c>
      <c r="F32" s="54"/>
      <c r="G32" s="55">
        <f t="shared" si="4"/>
        <v>0</v>
      </c>
      <c r="H32" s="54"/>
      <c r="I32" s="55">
        <f t="shared" si="5"/>
        <v>0</v>
      </c>
    </row>
    <row r="33" spans="1:9" ht="15" customHeight="1" x14ac:dyDescent="0.2">
      <c r="A33" s="326"/>
      <c r="B33" s="335"/>
      <c r="C33" s="53"/>
      <c r="D33" s="54"/>
      <c r="E33" s="55">
        <f t="shared" si="3"/>
        <v>0</v>
      </c>
      <c r="F33" s="54"/>
      <c r="G33" s="55">
        <f t="shared" si="4"/>
        <v>0</v>
      </c>
      <c r="H33" s="54"/>
      <c r="I33" s="55">
        <f t="shared" si="5"/>
        <v>0</v>
      </c>
    </row>
    <row r="34" spans="1:9" ht="15" customHeight="1" x14ac:dyDescent="0.2">
      <c r="A34" s="326"/>
      <c r="B34" s="335"/>
      <c r="C34" s="53"/>
      <c r="D34" s="54"/>
      <c r="E34" s="55">
        <f t="shared" si="3"/>
        <v>0</v>
      </c>
      <c r="F34" s="54"/>
      <c r="G34" s="55">
        <f t="shared" si="4"/>
        <v>0</v>
      </c>
      <c r="H34" s="54"/>
      <c r="I34" s="55">
        <f t="shared" si="5"/>
        <v>0</v>
      </c>
    </row>
    <row r="35" spans="1:9" ht="15" customHeight="1" x14ac:dyDescent="0.2">
      <c r="A35" s="326"/>
      <c r="B35" s="327"/>
      <c r="C35" s="72"/>
      <c r="D35" s="54"/>
      <c r="E35" s="55">
        <f t="shared" si="3"/>
        <v>0</v>
      </c>
      <c r="F35" s="54"/>
      <c r="G35" s="55">
        <f t="shared" si="4"/>
        <v>0</v>
      </c>
      <c r="H35" s="54"/>
      <c r="I35" s="55">
        <f t="shared" si="5"/>
        <v>0</v>
      </c>
    </row>
    <row r="36" spans="1:9" ht="15" customHeight="1" x14ac:dyDescent="0.2">
      <c r="A36" s="326"/>
      <c r="B36" s="327"/>
      <c r="C36" s="72"/>
      <c r="D36" s="54"/>
      <c r="E36" s="55">
        <f t="shared" si="3"/>
        <v>0</v>
      </c>
      <c r="F36" s="54"/>
      <c r="G36" s="55">
        <f t="shared" si="4"/>
        <v>0</v>
      </c>
      <c r="H36" s="54"/>
      <c r="I36" s="55">
        <f t="shared" si="5"/>
        <v>0</v>
      </c>
    </row>
    <row r="37" spans="1:9" ht="15" customHeight="1" x14ac:dyDescent="0.2">
      <c r="A37" s="326"/>
      <c r="B37" s="335"/>
      <c r="C37" s="53"/>
      <c r="D37" s="54"/>
      <c r="E37" s="55">
        <f t="shared" si="3"/>
        <v>0</v>
      </c>
      <c r="F37" s="54"/>
      <c r="G37" s="55">
        <f t="shared" si="4"/>
        <v>0</v>
      </c>
      <c r="H37" s="54"/>
      <c r="I37" s="55">
        <f t="shared" si="5"/>
        <v>0</v>
      </c>
    </row>
    <row r="38" spans="1:9" ht="15" customHeight="1" x14ac:dyDescent="0.2">
      <c r="A38" s="326"/>
      <c r="B38" s="327"/>
      <c r="C38" s="72"/>
      <c r="D38" s="54"/>
      <c r="E38" s="55">
        <f t="shared" si="3"/>
        <v>0</v>
      </c>
      <c r="F38" s="54"/>
      <c r="G38" s="55">
        <f t="shared" si="4"/>
        <v>0</v>
      </c>
      <c r="H38" s="54"/>
      <c r="I38" s="55">
        <f t="shared" si="5"/>
        <v>0</v>
      </c>
    </row>
    <row r="39" spans="1:9" ht="15" customHeight="1" thickBot="1" x14ac:dyDescent="0.25">
      <c r="A39" s="338"/>
      <c r="B39" s="339"/>
      <c r="C39" s="73"/>
      <c r="D39" s="59"/>
      <c r="E39" s="60">
        <f t="shared" si="3"/>
        <v>0</v>
      </c>
      <c r="F39" s="59"/>
      <c r="G39" s="60">
        <f t="shared" si="4"/>
        <v>0</v>
      </c>
      <c r="H39" s="59"/>
      <c r="I39" s="60">
        <f t="shared" si="5"/>
        <v>0</v>
      </c>
    </row>
    <row r="40" spans="1:9" ht="15" customHeight="1" thickBot="1" x14ac:dyDescent="0.25">
      <c r="A40" s="321" t="s">
        <v>34</v>
      </c>
      <c r="B40" s="322"/>
      <c r="C40" s="322"/>
      <c r="D40" s="35"/>
      <c r="E40" s="66">
        <f>SUBTOTAL(9,E30:E39)</f>
        <v>0</v>
      </c>
      <c r="F40" s="67"/>
      <c r="G40" s="66">
        <f>SUBTOTAL(9,G30:G39)</f>
        <v>0</v>
      </c>
      <c r="H40" s="67"/>
      <c r="I40" s="66">
        <f>SUBTOTAL(9,I28:I39)</f>
        <v>0</v>
      </c>
    </row>
    <row r="41" spans="1:9" ht="15" customHeight="1" x14ac:dyDescent="0.2">
      <c r="A41" s="68"/>
      <c r="B41" s="68"/>
      <c r="C41" s="68"/>
      <c r="D41" s="68"/>
      <c r="E41" s="68"/>
      <c r="F41" s="68"/>
      <c r="G41" s="68"/>
      <c r="H41" s="68"/>
      <c r="I41" s="68"/>
    </row>
    <row r="42" spans="1:9" ht="15" customHeight="1" thickBot="1" x14ac:dyDescent="0.25">
      <c r="A42" s="47"/>
      <c r="B42" s="47"/>
      <c r="C42" s="47"/>
      <c r="D42" s="47"/>
      <c r="E42" s="47"/>
      <c r="F42" s="47"/>
      <c r="G42" s="47"/>
      <c r="H42" s="47"/>
      <c r="I42" s="47"/>
    </row>
    <row r="43" spans="1:9" ht="15" customHeight="1" thickBot="1" x14ac:dyDescent="0.25">
      <c r="A43" s="332" t="s">
        <v>81</v>
      </c>
      <c r="B43" s="333"/>
      <c r="C43" s="334"/>
      <c r="D43" s="336" t="s">
        <v>26</v>
      </c>
      <c r="E43" s="337"/>
      <c r="F43" s="336" t="s">
        <v>27</v>
      </c>
      <c r="G43" s="337"/>
      <c r="H43" s="336" t="s">
        <v>28</v>
      </c>
      <c r="I43" s="337"/>
    </row>
    <row r="44" spans="1:9" ht="30" customHeight="1" x14ac:dyDescent="0.2">
      <c r="A44" s="323" t="s">
        <v>33</v>
      </c>
      <c r="B44" s="324"/>
      <c r="C44" s="325"/>
      <c r="D44" s="74"/>
      <c r="E44" s="75" t="s">
        <v>15</v>
      </c>
      <c r="F44" s="76"/>
      <c r="G44" s="75" t="s">
        <v>15</v>
      </c>
      <c r="H44" s="77"/>
      <c r="I44" s="75" t="s">
        <v>15</v>
      </c>
    </row>
    <row r="45" spans="1:9" ht="15" customHeight="1" x14ac:dyDescent="0.2">
      <c r="A45" s="326"/>
      <c r="B45" s="327"/>
      <c r="C45" s="328"/>
      <c r="D45" s="62"/>
      <c r="E45" s="78"/>
      <c r="F45" s="61"/>
      <c r="G45" s="78"/>
      <c r="H45" s="79"/>
      <c r="I45" s="78"/>
    </row>
    <row r="46" spans="1:9" ht="15" customHeight="1" x14ac:dyDescent="0.2">
      <c r="A46" s="326"/>
      <c r="B46" s="327"/>
      <c r="C46" s="328"/>
      <c r="D46" s="62"/>
      <c r="E46" s="78"/>
      <c r="F46" s="61"/>
      <c r="G46" s="78"/>
      <c r="H46" s="79"/>
      <c r="I46" s="78"/>
    </row>
    <row r="47" spans="1:9" ht="15" customHeight="1" x14ac:dyDescent="0.2">
      <c r="A47" s="326"/>
      <c r="B47" s="327"/>
      <c r="C47" s="328"/>
      <c r="D47" s="62"/>
      <c r="E47" s="78"/>
      <c r="F47" s="61"/>
      <c r="G47" s="78"/>
      <c r="H47" s="79"/>
      <c r="I47" s="78"/>
    </row>
    <row r="48" spans="1:9" ht="15" customHeight="1" x14ac:dyDescent="0.2">
      <c r="A48" s="326"/>
      <c r="B48" s="327"/>
      <c r="C48" s="328"/>
      <c r="D48" s="62"/>
      <c r="E48" s="78"/>
      <c r="F48" s="61"/>
      <c r="G48" s="78"/>
      <c r="H48" s="79"/>
      <c r="I48" s="78"/>
    </row>
    <row r="49" spans="1:10" ht="15" customHeight="1" x14ac:dyDescent="0.2">
      <c r="A49" s="326"/>
      <c r="B49" s="327"/>
      <c r="C49" s="328"/>
      <c r="D49" s="62"/>
      <c r="E49" s="78"/>
      <c r="F49" s="61"/>
      <c r="G49" s="78"/>
      <c r="H49" s="79"/>
      <c r="I49" s="78"/>
    </row>
    <row r="50" spans="1:10" ht="15" customHeight="1" x14ac:dyDescent="0.2">
      <c r="A50" s="326"/>
      <c r="B50" s="327"/>
      <c r="C50" s="328"/>
      <c r="D50" s="62"/>
      <c r="E50" s="78"/>
      <c r="F50" s="61"/>
      <c r="G50" s="78"/>
      <c r="H50" s="79"/>
      <c r="I50" s="78"/>
    </row>
    <row r="51" spans="1:10" ht="15" customHeight="1" x14ac:dyDescent="0.2">
      <c r="A51" s="326"/>
      <c r="B51" s="327"/>
      <c r="C51" s="328"/>
      <c r="D51" s="62"/>
      <c r="E51" s="78"/>
      <c r="F51" s="61"/>
      <c r="G51" s="78"/>
      <c r="H51" s="79"/>
      <c r="I51" s="78"/>
    </row>
    <row r="52" spans="1:10" ht="15" customHeight="1" x14ac:dyDescent="0.2">
      <c r="A52" s="326"/>
      <c r="B52" s="327"/>
      <c r="C52" s="328"/>
      <c r="D52" s="62"/>
      <c r="E52" s="78"/>
      <c r="F52" s="61"/>
      <c r="G52" s="78"/>
      <c r="H52" s="79"/>
      <c r="I52" s="78"/>
    </row>
    <row r="53" spans="1:10" ht="15" customHeight="1" x14ac:dyDescent="0.2">
      <c r="A53" s="326"/>
      <c r="B53" s="327"/>
      <c r="C53" s="328"/>
      <c r="D53" s="62"/>
      <c r="E53" s="78"/>
      <c r="F53" s="61"/>
      <c r="G53" s="78"/>
      <c r="H53" s="79"/>
      <c r="I53" s="78"/>
    </row>
    <row r="54" spans="1:10" ht="15" customHeight="1" thickBot="1" x14ac:dyDescent="0.25">
      <c r="A54" s="338"/>
      <c r="B54" s="339"/>
      <c r="C54" s="340"/>
      <c r="D54" s="80"/>
      <c r="E54" s="81"/>
      <c r="F54" s="61"/>
      <c r="G54" s="81"/>
      <c r="H54" s="79"/>
      <c r="I54" s="81"/>
    </row>
    <row r="55" spans="1:10" ht="15" customHeight="1" thickBot="1" x14ac:dyDescent="0.25">
      <c r="A55" s="321" t="s">
        <v>35</v>
      </c>
      <c r="B55" s="322"/>
      <c r="C55" s="322"/>
      <c r="D55" s="82"/>
      <c r="E55" s="66">
        <f>SUBTOTAL(9,E45:E54)</f>
        <v>0</v>
      </c>
      <c r="F55" s="67"/>
      <c r="G55" s="66">
        <f>SUBTOTAL(9,G45:G54)</f>
        <v>0</v>
      </c>
      <c r="H55" s="83"/>
      <c r="I55" s="66">
        <f>SUBTOTAL(9,I45:I54)</f>
        <v>0</v>
      </c>
      <c r="J55" s="84">
        <f>SUM(E55,G55,I55)</f>
        <v>0</v>
      </c>
    </row>
    <row r="56" spans="1:10" ht="15" customHeight="1" x14ac:dyDescent="0.2">
      <c r="A56" s="68"/>
      <c r="B56" s="68"/>
      <c r="C56" s="68"/>
      <c r="D56" s="68"/>
      <c r="E56" s="68"/>
      <c r="F56" s="68"/>
      <c r="G56" s="68"/>
      <c r="H56" s="68"/>
      <c r="I56" s="68"/>
    </row>
    <row r="57" spans="1:10" ht="15" customHeight="1" thickBot="1" x14ac:dyDescent="0.25">
      <c r="A57" s="47"/>
      <c r="B57" s="47"/>
      <c r="C57" s="47"/>
      <c r="D57" s="47"/>
      <c r="E57" s="47"/>
      <c r="F57" s="47"/>
      <c r="G57" s="47"/>
      <c r="H57" s="47"/>
      <c r="I57" s="47"/>
    </row>
    <row r="58" spans="1:10" ht="15" customHeight="1" thickBot="1" x14ac:dyDescent="0.25">
      <c r="A58" s="321" t="s">
        <v>38</v>
      </c>
      <c r="B58" s="322"/>
      <c r="C58" s="331"/>
      <c r="D58" s="336" t="s">
        <v>26</v>
      </c>
      <c r="E58" s="337"/>
      <c r="F58" s="336" t="s">
        <v>27</v>
      </c>
      <c r="G58" s="337"/>
      <c r="H58" s="336" t="s">
        <v>28</v>
      </c>
      <c r="I58" s="337"/>
    </row>
    <row r="59" spans="1:10" ht="30" customHeight="1" x14ac:dyDescent="0.2">
      <c r="A59" s="323" t="s">
        <v>33</v>
      </c>
      <c r="B59" s="324"/>
      <c r="C59" s="325"/>
      <c r="D59" s="74"/>
      <c r="E59" s="75" t="s">
        <v>15</v>
      </c>
      <c r="F59" s="77"/>
      <c r="G59" s="75" t="s">
        <v>15</v>
      </c>
      <c r="H59" s="77"/>
      <c r="I59" s="75" t="s">
        <v>15</v>
      </c>
    </row>
    <row r="60" spans="1:10" ht="15" customHeight="1" x14ac:dyDescent="0.2">
      <c r="A60" s="326"/>
      <c r="B60" s="327"/>
      <c r="C60" s="328"/>
      <c r="D60" s="62"/>
      <c r="E60" s="78"/>
      <c r="F60" s="79"/>
      <c r="G60" s="78"/>
      <c r="H60" s="79"/>
      <c r="I60" s="78"/>
    </row>
    <row r="61" spans="1:10" ht="15" customHeight="1" x14ac:dyDescent="0.2">
      <c r="A61" s="326"/>
      <c r="B61" s="327"/>
      <c r="C61" s="328"/>
      <c r="D61" s="62"/>
      <c r="E61" s="78"/>
      <c r="F61" s="79"/>
      <c r="G61" s="78"/>
      <c r="H61" s="79"/>
      <c r="I61" s="78"/>
    </row>
    <row r="62" spans="1:10" ht="15" customHeight="1" x14ac:dyDescent="0.2">
      <c r="A62" s="326"/>
      <c r="B62" s="327"/>
      <c r="C62" s="328"/>
      <c r="D62" s="62"/>
      <c r="E62" s="78"/>
      <c r="F62" s="79"/>
      <c r="G62" s="78"/>
      <c r="H62" s="79"/>
      <c r="I62" s="78"/>
    </row>
    <row r="63" spans="1:10" ht="15" customHeight="1" x14ac:dyDescent="0.2">
      <c r="A63" s="326"/>
      <c r="B63" s="327"/>
      <c r="C63" s="328"/>
      <c r="D63" s="62"/>
      <c r="E63" s="78"/>
      <c r="F63" s="79"/>
      <c r="G63" s="78"/>
      <c r="H63" s="79"/>
      <c r="I63" s="78"/>
    </row>
    <row r="64" spans="1:10" ht="15" customHeight="1" x14ac:dyDescent="0.2">
      <c r="A64" s="326"/>
      <c r="B64" s="327"/>
      <c r="C64" s="328"/>
      <c r="D64" s="62"/>
      <c r="E64" s="78"/>
      <c r="F64" s="79"/>
      <c r="G64" s="78"/>
      <c r="H64" s="79"/>
      <c r="I64" s="78"/>
    </row>
    <row r="65" spans="1:11" ht="15" customHeight="1" x14ac:dyDescent="0.2">
      <c r="A65" s="326"/>
      <c r="B65" s="327"/>
      <c r="C65" s="328"/>
      <c r="D65" s="62"/>
      <c r="E65" s="78"/>
      <c r="F65" s="79"/>
      <c r="G65" s="78"/>
      <c r="H65" s="79"/>
      <c r="I65" s="78"/>
    </row>
    <row r="66" spans="1:11" ht="15" customHeight="1" x14ac:dyDescent="0.2">
      <c r="A66" s="326"/>
      <c r="B66" s="327"/>
      <c r="C66" s="328"/>
      <c r="D66" s="62"/>
      <c r="E66" s="78"/>
      <c r="F66" s="79"/>
      <c r="G66" s="78"/>
      <c r="H66" s="79"/>
      <c r="I66" s="78"/>
    </row>
    <row r="67" spans="1:11" ht="15" customHeight="1" x14ac:dyDescent="0.2">
      <c r="A67" s="326"/>
      <c r="B67" s="327"/>
      <c r="C67" s="328"/>
      <c r="D67" s="62"/>
      <c r="E67" s="78"/>
      <c r="F67" s="79"/>
      <c r="G67" s="78"/>
      <c r="H67" s="79"/>
      <c r="I67" s="78"/>
    </row>
    <row r="68" spans="1:11" ht="15" customHeight="1" x14ac:dyDescent="0.2">
      <c r="A68" s="326"/>
      <c r="B68" s="327"/>
      <c r="C68" s="328"/>
      <c r="D68" s="62"/>
      <c r="E68" s="78"/>
      <c r="F68" s="79"/>
      <c r="G68" s="78"/>
      <c r="H68" s="79"/>
      <c r="I68" s="78"/>
    </row>
    <row r="69" spans="1:11" ht="15" customHeight="1" thickBot="1" x14ac:dyDescent="0.25">
      <c r="A69" s="338"/>
      <c r="B69" s="339"/>
      <c r="C69" s="340"/>
      <c r="D69" s="80"/>
      <c r="E69" s="81"/>
      <c r="F69" s="79"/>
      <c r="G69" s="81"/>
      <c r="H69" s="79"/>
      <c r="I69" s="81"/>
    </row>
    <row r="70" spans="1:11" ht="15" customHeight="1" thickBot="1" x14ac:dyDescent="0.25">
      <c r="A70" s="321" t="s">
        <v>39</v>
      </c>
      <c r="B70" s="322"/>
      <c r="C70" s="322"/>
      <c r="D70" s="82"/>
      <c r="E70" s="66">
        <f>SUBTOTAL(9,E60:E69)</f>
        <v>0</v>
      </c>
      <c r="F70" s="83"/>
      <c r="G70" s="66">
        <f>SUBTOTAL(9,G60:G69)</f>
        <v>0</v>
      </c>
      <c r="H70" s="83"/>
      <c r="I70" s="66">
        <f>SUBTOTAL(9,I60:I69)</f>
        <v>0</v>
      </c>
    </row>
    <row r="71" spans="1:11" ht="15" customHeight="1" x14ac:dyDescent="0.2">
      <c r="A71" s="68"/>
      <c r="B71" s="68"/>
      <c r="C71" s="68"/>
      <c r="D71" s="68"/>
      <c r="E71" s="68"/>
      <c r="F71" s="68"/>
      <c r="G71" s="68"/>
      <c r="H71" s="68"/>
      <c r="I71" s="68"/>
    </row>
    <row r="72" spans="1:11" ht="15" customHeight="1" thickBot="1" x14ac:dyDescent="0.25">
      <c r="A72" s="47"/>
      <c r="B72" s="47"/>
      <c r="C72" s="47"/>
      <c r="D72" s="47"/>
      <c r="E72" s="47"/>
      <c r="F72" s="47"/>
      <c r="G72" s="47"/>
      <c r="H72" s="47"/>
      <c r="I72" s="47"/>
      <c r="J72" s="47"/>
    </row>
    <row r="73" spans="1:11" ht="15" customHeight="1" thickBot="1" x14ac:dyDescent="0.25">
      <c r="A73" s="323" t="s">
        <v>112</v>
      </c>
      <c r="B73" s="324"/>
      <c r="C73" s="325"/>
      <c r="D73" s="336" t="s">
        <v>26</v>
      </c>
      <c r="E73" s="337"/>
      <c r="F73" s="336" t="s">
        <v>27</v>
      </c>
      <c r="G73" s="337"/>
      <c r="H73" s="336" t="s">
        <v>28</v>
      </c>
      <c r="I73" s="337"/>
      <c r="J73" s="85" t="s">
        <v>41</v>
      </c>
      <c r="K73" s="48"/>
    </row>
    <row r="74" spans="1:11" ht="15" customHeight="1" thickBot="1" x14ac:dyDescent="0.25">
      <c r="A74" s="317" t="s">
        <v>40</v>
      </c>
      <c r="B74" s="318"/>
      <c r="C74" s="318"/>
      <c r="D74" s="74"/>
      <c r="E74" s="86">
        <f>ROUNDDOWN(SUBTOTAL(9,E13:E70),0)</f>
        <v>0</v>
      </c>
      <c r="F74" s="61"/>
      <c r="G74" s="86">
        <f>ROUNDDOWN(SUBTOTAL(9,G13:G70),0)</f>
        <v>0</v>
      </c>
      <c r="H74" s="61"/>
      <c r="I74" s="86">
        <f>ROUNDDOWN(SUBTOTAL(9,I13:I70),0)</f>
        <v>0</v>
      </c>
      <c r="J74" s="84">
        <f>SUM(E74,G74,I74)</f>
        <v>0</v>
      </c>
      <c r="K74" s="48"/>
    </row>
    <row r="75" spans="1:11" ht="15" customHeight="1" thickBot="1" x14ac:dyDescent="0.25">
      <c r="A75" s="317" t="s">
        <v>42</v>
      </c>
      <c r="B75" s="318"/>
      <c r="C75" s="318"/>
      <c r="D75" s="62"/>
      <c r="E75" s="14" cm="1">
        <f t="array" aca="1" ref="E75" ca="1">_xlfn.XLOOKUP(Var_Sub.instr.&amp;" # "&amp;IF(_xlfn.XLOOKUP($A$5,Table_LuT_Deelnemers[ID Deelnemer],Table_LuT_Deelnemers[Is MKB?]),"TRUE","FALSE"),Table_Max_Subsidie_HTSM[Sub.instr. '# Is MKB?],Table_Max_Subsidie_HTSM[FO],"&lt;Not in LuT&gt;",0,1)</f>
        <v>0</v>
      </c>
      <c r="F75" s="61"/>
      <c r="G75" s="14" cm="1">
        <f t="array" aca="1" ref="G75" ca="1">_xlfn.XLOOKUP(Var_Sub.instr.&amp;" # "&amp;IF(_xlfn.XLOOKUP($A$5,Table_LuT_Deelnemers[ID Deelnemer],Table_LuT_Deelnemers[Is MKB?]),"TRUE","FALSE"),Table_Max_Subsidie_HTSM[Sub.instr. '# Is MKB?],Table_Max_Subsidie_HTSM[IO],"&lt;Not in LuT&gt;",0,1)</f>
        <v>0</v>
      </c>
      <c r="H75" s="61"/>
      <c r="I75" s="14" cm="1">
        <f t="array" aca="1" ref="I75" ca="1">_xlfn.XLOOKUP(Var_Sub.instr.&amp;" # "&amp;IF(_xlfn.XLOOKUP($A$5,Table_LuT_Deelnemers[ID Deelnemer],Table_LuT_Deelnemers[Is MKB?]),"TRUE","FALSE"),Table_Max_Subsidie_HTSM[Sub.instr. '# Is MKB?],Table_Max_Subsidie_HTSM[EO],"&lt;Not in LuT&gt;",0,1)</f>
        <v>0</v>
      </c>
      <c r="J75" s="87"/>
      <c r="K75" s="48"/>
    </row>
    <row r="76" spans="1:11" ht="15" customHeight="1" thickBot="1" x14ac:dyDescent="0.25">
      <c r="A76" s="319" t="s">
        <v>57</v>
      </c>
      <c r="B76" s="320"/>
      <c r="C76" s="320"/>
      <c r="D76" s="65"/>
      <c r="E76" s="88">
        <f ca="1">ROUNDDOWN(E75*Kosten_FO,0)</f>
        <v>0</v>
      </c>
      <c r="F76" s="64"/>
      <c r="G76" s="88">
        <f ca="1">ROUNDDOWN(G75*Kosten_IO,0)</f>
        <v>0</v>
      </c>
      <c r="H76" s="64"/>
      <c r="I76" s="88">
        <f ca="1">ROUNDDOWN(I75*Kosten_EO,0)</f>
        <v>0</v>
      </c>
      <c r="J76" s="89">
        <f ca="1">SUM(E76,G76,I76)</f>
        <v>0</v>
      </c>
      <c r="K76" s="48"/>
    </row>
  </sheetData>
  <sheetProtection algorithmName="SHA-512" hashValue="Qg/U77kPayj49Je/6A9V9eielOhO6hwbMqlc0V006hyUYgeDqyCB23+TypHPM0J02os1Vz18b5dnbfx6zEtuZw==" saltValue="0aFsartA+6a4E9zN6as5mg==" spinCount="100000" sheet="1" objects="1" scenarios="1" selectLockedCells="1"/>
  <mergeCells count="64">
    <mergeCell ref="H28:I28"/>
    <mergeCell ref="B9:C9"/>
    <mergeCell ref="A11:C11"/>
    <mergeCell ref="D11:E11"/>
    <mergeCell ref="F11:G11"/>
    <mergeCell ref="H11:I11"/>
    <mergeCell ref="A23:C23"/>
    <mergeCell ref="A24:C24"/>
    <mergeCell ref="A25:C25"/>
    <mergeCell ref="A28:C28"/>
    <mergeCell ref="D28:E28"/>
    <mergeCell ref="F28:G28"/>
    <mergeCell ref="E9:I9"/>
    <mergeCell ref="A40:C40"/>
    <mergeCell ref="A29:B29"/>
    <mergeCell ref="A30:B30"/>
    <mergeCell ref="A31:B31"/>
    <mergeCell ref="A32:B32"/>
    <mergeCell ref="A33:B33"/>
    <mergeCell ref="A34:B34"/>
    <mergeCell ref="A35:B35"/>
    <mergeCell ref="A36:B36"/>
    <mergeCell ref="A37:B37"/>
    <mergeCell ref="A38:B38"/>
    <mergeCell ref="A39:B39"/>
    <mergeCell ref="A51:C51"/>
    <mergeCell ref="A43:C43"/>
    <mergeCell ref="D43:E43"/>
    <mergeCell ref="F43:G43"/>
    <mergeCell ref="H43:I43"/>
    <mergeCell ref="A44:C44"/>
    <mergeCell ref="A45:C45"/>
    <mergeCell ref="A46:C46"/>
    <mergeCell ref="A47:C47"/>
    <mergeCell ref="A48:C48"/>
    <mergeCell ref="A49:C49"/>
    <mergeCell ref="A50:C50"/>
    <mergeCell ref="A62:C62"/>
    <mergeCell ref="A52:C52"/>
    <mergeCell ref="A53:C53"/>
    <mergeCell ref="A54:C54"/>
    <mergeCell ref="A55:C55"/>
    <mergeCell ref="A58:C58"/>
    <mergeCell ref="F58:G58"/>
    <mergeCell ref="H58:I58"/>
    <mergeCell ref="A59:C59"/>
    <mergeCell ref="A60:C60"/>
    <mergeCell ref="A61:C61"/>
    <mergeCell ref="D58:E58"/>
    <mergeCell ref="D73:E73"/>
    <mergeCell ref="F73:G73"/>
    <mergeCell ref="H73:I73"/>
    <mergeCell ref="A63:C63"/>
    <mergeCell ref="A64:C64"/>
    <mergeCell ref="A65:C65"/>
    <mergeCell ref="A66:C66"/>
    <mergeCell ref="A67:C67"/>
    <mergeCell ref="A68:C68"/>
    <mergeCell ref="A74:C74"/>
    <mergeCell ref="A75:C75"/>
    <mergeCell ref="A76:C76"/>
    <mergeCell ref="A69:C69"/>
    <mergeCell ref="A70:C70"/>
    <mergeCell ref="A73:C73"/>
  </mergeCells>
  <dataValidations count="1">
    <dataValidation type="list" allowBlank="1" showInputMessage="1" showErrorMessage="1" sqref="B9" xr:uid="{60AE9C43-2751-46E0-87A4-93CB86BABCC7}">
      <formula1>ValList_Kostensystematiek</formula1>
    </dataValidation>
  </dataValidations>
  <printOptions gridLines="1"/>
  <pageMargins left="0.74803149606299213" right="0.74803149606299213" top="0.98425196850393704" bottom="0.98425196850393704" header="0.51181102362204722" footer="0.51181102362204722"/>
  <pageSetup paperSize="9" scale="44" orientation="portrait" horizontalDpi="4294967292" verticalDpi="300" r:id="rId1"/>
  <headerFooter alignWithMargins="0">
    <oddFooter>&amp;L&amp;8Erna Olislaegers
&amp;D at &amp;T&amp;C&amp;8&amp;P/&amp;N&amp;R&amp;8File: &amp;F
Sheet: &amp;A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533A8-64D5-4F71-AFCF-C63C000D4E10}">
  <sheetPr codeName="Sheet12">
    <pageSetUpPr fitToPage="1"/>
  </sheetPr>
  <dimension ref="A1:K76"/>
  <sheetViews>
    <sheetView zoomScale="85" zoomScaleNormal="85" workbookViewId="0">
      <selection activeCell="B9" sqref="B9:C9"/>
    </sheetView>
  </sheetViews>
  <sheetFormatPr defaultColWidth="9.140625" defaultRowHeight="15" customHeight="1" x14ac:dyDescent="0.2"/>
  <cols>
    <col min="1" max="2" width="45.7109375" style="46" customWidth="1"/>
    <col min="3" max="3" width="12.7109375" style="46" customWidth="1"/>
    <col min="4" max="4" width="9.7109375" style="46" customWidth="1"/>
    <col min="5" max="5" width="12.7109375" style="46" customWidth="1"/>
    <col min="6" max="6" width="9.7109375" style="46" customWidth="1"/>
    <col min="7" max="7" width="12.7109375" style="46" customWidth="1"/>
    <col min="8" max="8" width="9.7109375" style="46" customWidth="1"/>
    <col min="9" max="10" width="12.7109375" style="46" customWidth="1"/>
    <col min="11" max="16384" width="9.140625" style="46"/>
  </cols>
  <sheetData>
    <row r="1" spans="1:10" s="92" customFormat="1" ht="30" customHeight="1" x14ac:dyDescent="0.4">
      <c r="A1" s="22" t="str" cm="1">
        <f t="array" aca="1" ref="A1" ca="1">"Begroting – " &amp; MID(CELL("filename",$A$1),FIND("]",CELL("filename",$A$1))+1,255)&amp;IF(B5="","",": "&amp;B5)</f>
        <v>Begroting – Deelnemer 7</v>
      </c>
    </row>
    <row r="2" spans="1:10" ht="15" customHeight="1" x14ac:dyDescent="0.2">
      <c r="A2" s="90" t="s">
        <v>101</v>
      </c>
    </row>
    <row r="3" spans="1:10" ht="15" customHeight="1" thickBot="1" x14ac:dyDescent="0.25">
      <c r="A3" s="47"/>
      <c r="B3" s="47"/>
      <c r="C3" s="47"/>
    </row>
    <row r="4" spans="1:10" ht="15" customHeight="1" x14ac:dyDescent="0.2">
      <c r="A4" s="25" t="s">
        <v>10</v>
      </c>
      <c r="B4" s="26" t="str">
        <f>IF(ISBLANK(Projectacroniem),"",Projectacroniem)</f>
        <v/>
      </c>
      <c r="C4" s="27"/>
      <c r="D4" s="48"/>
    </row>
    <row r="5" spans="1:10" ht="15" customHeight="1" x14ac:dyDescent="0.2">
      <c r="A5" s="28" t="str" cm="1">
        <f t="array" aca="1" ref="A5" ca="1">MID(CELL("filename",$A$1),FIND("]",CELL("filename",$A$1))+1,255)</f>
        <v>Deelnemer 7</v>
      </c>
      <c r="B5" s="29" t="str" cm="1">
        <f t="array" aca="1" ref="B5" ca="1">IF(ISBLANK(INDIRECT(_xlfn.XLOOKUP(A5,Table_LuT_Deelnemers[ID Deelnemer],Table_LuT_Deelnemers[Referentienaam Deelnemer],"",0,1))),"",INDIRECT(_xlfn.XLOOKUP(A5,Table_LuT_Deelnemers[ID Deelnemer],Table_LuT_Deelnemers[Referentienaam Deelnemer],"",0,1)))</f>
        <v/>
      </c>
      <c r="C5" s="27"/>
      <c r="D5" s="48"/>
    </row>
    <row r="6" spans="1:10" ht="15" customHeight="1" thickBot="1" x14ac:dyDescent="0.25">
      <c r="A6" s="30" t="s">
        <v>1</v>
      </c>
      <c r="B6" s="31" t="str">
        <f ca="1">_xlfn.XLOOKUP(B5,'Basisgegevens Aanvraag'!B8:B17,'Basisgegevens Aanvraag'!C8:C17,"",0,1)</f>
        <v/>
      </c>
      <c r="C6" s="27"/>
      <c r="D6" s="48"/>
    </row>
    <row r="7" spans="1:10" ht="15" customHeight="1" x14ac:dyDescent="0.2">
      <c r="A7" s="32"/>
      <c r="B7" s="27"/>
      <c r="C7" s="27"/>
      <c r="D7" s="48"/>
    </row>
    <row r="8" spans="1:10" ht="15" customHeight="1" thickBot="1" x14ac:dyDescent="0.25">
      <c r="A8" s="91" t="s">
        <v>21</v>
      </c>
      <c r="B8" s="34"/>
      <c r="C8" s="27"/>
      <c r="D8" s="48"/>
    </row>
    <row r="9" spans="1:10" ht="15" customHeight="1" thickBot="1" x14ac:dyDescent="0.25">
      <c r="A9" s="35" t="s">
        <v>5</v>
      </c>
      <c r="B9" s="329" t="s">
        <v>19</v>
      </c>
      <c r="C9" s="330"/>
      <c r="D9" s="48"/>
      <c r="E9" s="314" t="str">
        <f ca="1">IF(NOT(_xlfn.XLOOKUP(A5,Table_LuT_Deelnemers[ID Deelnemer],Table_LuT_Deelnemers[Check 150],"&lt;Not in Checks&gt;",0,1)),_xlfn.XLOOKUP(150,Table_Foutmeldingen[Nr. Foutmelding],Table_Foutmeldingen[FOUT: Foutmelding],"&lt;Not in LuT Foutmeldingen&gt;",0,1),"")</f>
        <v/>
      </c>
      <c r="F9" s="315"/>
      <c r="G9" s="315"/>
      <c r="H9" s="315"/>
      <c r="I9" s="316"/>
    </row>
    <row r="10" spans="1:10" ht="15" customHeight="1" thickBot="1" x14ac:dyDescent="0.25">
      <c r="A10" s="47"/>
      <c r="B10" s="49"/>
      <c r="C10" s="49"/>
      <c r="D10" s="47"/>
      <c r="E10" s="47"/>
      <c r="F10" s="47"/>
      <c r="G10" s="47"/>
      <c r="H10" s="47"/>
      <c r="I10" s="47"/>
    </row>
    <row r="11" spans="1:10" ht="15" customHeight="1" thickBot="1" x14ac:dyDescent="0.25">
      <c r="A11" s="321" t="s">
        <v>36</v>
      </c>
      <c r="B11" s="322"/>
      <c r="C11" s="331"/>
      <c r="D11" s="336" t="s">
        <v>26</v>
      </c>
      <c r="E11" s="337"/>
      <c r="F11" s="336" t="s">
        <v>27</v>
      </c>
      <c r="G11" s="337"/>
      <c r="H11" s="336" t="s">
        <v>28</v>
      </c>
      <c r="I11" s="337"/>
    </row>
    <row r="12" spans="1:10" ht="30" customHeight="1" x14ac:dyDescent="0.2">
      <c r="A12" s="36" t="s">
        <v>22</v>
      </c>
      <c r="B12" s="37" t="s">
        <v>23</v>
      </c>
      <c r="C12" s="38" t="s">
        <v>24</v>
      </c>
      <c r="D12" s="39" t="s">
        <v>25</v>
      </c>
      <c r="E12" s="40" t="s">
        <v>29</v>
      </c>
      <c r="F12" s="39" t="s">
        <v>25</v>
      </c>
      <c r="G12" s="40" t="s">
        <v>29</v>
      </c>
      <c r="H12" s="39" t="s">
        <v>25</v>
      </c>
      <c r="I12" s="40" t="s">
        <v>29</v>
      </c>
      <c r="J12" s="48"/>
    </row>
    <row r="13" spans="1:10" ht="15" customHeight="1" x14ac:dyDescent="0.2">
      <c r="A13" s="51"/>
      <c r="B13" s="52"/>
      <c r="C13" s="53"/>
      <c r="D13" s="54"/>
      <c r="E13" s="55">
        <f>D13*$C13</f>
        <v>0</v>
      </c>
      <c r="F13" s="54"/>
      <c r="G13" s="55">
        <f>F13*$C13</f>
        <v>0</v>
      </c>
      <c r="H13" s="54"/>
      <c r="I13" s="55">
        <f>H13*$C13</f>
        <v>0</v>
      </c>
      <c r="J13" s="48"/>
    </row>
    <row r="14" spans="1:10" ht="15" customHeight="1" x14ac:dyDescent="0.2">
      <c r="A14" s="51"/>
      <c r="B14" s="52"/>
      <c r="C14" s="53"/>
      <c r="D14" s="54"/>
      <c r="E14" s="55">
        <f t="shared" ref="E14:E22" si="0">D14*$C14</f>
        <v>0</v>
      </c>
      <c r="F14" s="54"/>
      <c r="G14" s="55">
        <f t="shared" ref="G14:G22" si="1">F14*$C14</f>
        <v>0</v>
      </c>
      <c r="H14" s="54"/>
      <c r="I14" s="55">
        <f t="shared" ref="I14:I22" si="2">H14*$C14</f>
        <v>0</v>
      </c>
      <c r="J14" s="48"/>
    </row>
    <row r="15" spans="1:10" ht="15" customHeight="1" x14ac:dyDescent="0.2">
      <c r="A15" s="51"/>
      <c r="B15" s="52"/>
      <c r="C15" s="53"/>
      <c r="D15" s="54"/>
      <c r="E15" s="55">
        <f t="shared" si="0"/>
        <v>0</v>
      </c>
      <c r="F15" s="54"/>
      <c r="G15" s="55">
        <f t="shared" si="1"/>
        <v>0</v>
      </c>
      <c r="H15" s="54"/>
      <c r="I15" s="55">
        <f t="shared" si="2"/>
        <v>0</v>
      </c>
      <c r="J15" s="48"/>
    </row>
    <row r="16" spans="1:10" ht="15" customHeight="1" x14ac:dyDescent="0.2">
      <c r="A16" s="51"/>
      <c r="B16" s="52"/>
      <c r="C16" s="53"/>
      <c r="D16" s="54"/>
      <c r="E16" s="55">
        <f t="shared" si="0"/>
        <v>0</v>
      </c>
      <c r="F16" s="54"/>
      <c r="G16" s="55">
        <f t="shared" si="1"/>
        <v>0</v>
      </c>
      <c r="H16" s="54"/>
      <c r="I16" s="55">
        <f t="shared" si="2"/>
        <v>0</v>
      </c>
      <c r="J16" s="48"/>
    </row>
    <row r="17" spans="1:10" ht="15" customHeight="1" x14ac:dyDescent="0.2">
      <c r="A17" s="51"/>
      <c r="B17" s="52"/>
      <c r="C17" s="53"/>
      <c r="D17" s="54"/>
      <c r="E17" s="55">
        <f t="shared" si="0"/>
        <v>0</v>
      </c>
      <c r="F17" s="54"/>
      <c r="G17" s="55">
        <f t="shared" si="1"/>
        <v>0</v>
      </c>
      <c r="H17" s="54"/>
      <c r="I17" s="55">
        <f t="shared" si="2"/>
        <v>0</v>
      </c>
      <c r="J17" s="48"/>
    </row>
    <row r="18" spans="1:10" ht="15" customHeight="1" x14ac:dyDescent="0.2">
      <c r="A18" s="51"/>
      <c r="B18" s="52"/>
      <c r="C18" s="53"/>
      <c r="D18" s="54"/>
      <c r="E18" s="55">
        <f t="shared" si="0"/>
        <v>0</v>
      </c>
      <c r="F18" s="54"/>
      <c r="G18" s="55">
        <f t="shared" si="1"/>
        <v>0</v>
      </c>
      <c r="H18" s="54"/>
      <c r="I18" s="55">
        <f t="shared" si="2"/>
        <v>0</v>
      </c>
      <c r="J18" s="48"/>
    </row>
    <row r="19" spans="1:10" ht="15" customHeight="1" x14ac:dyDescent="0.2">
      <c r="A19" s="51"/>
      <c r="B19" s="52"/>
      <c r="C19" s="53"/>
      <c r="D19" s="54"/>
      <c r="E19" s="55">
        <f t="shared" si="0"/>
        <v>0</v>
      </c>
      <c r="F19" s="54"/>
      <c r="G19" s="55">
        <f t="shared" si="1"/>
        <v>0</v>
      </c>
      <c r="H19" s="54"/>
      <c r="I19" s="55">
        <f t="shared" si="2"/>
        <v>0</v>
      </c>
      <c r="J19" s="48"/>
    </row>
    <row r="20" spans="1:10" ht="15" customHeight="1" x14ac:dyDescent="0.2">
      <c r="A20" s="51"/>
      <c r="B20" s="52"/>
      <c r="C20" s="53"/>
      <c r="D20" s="54"/>
      <c r="E20" s="55">
        <f t="shared" si="0"/>
        <v>0</v>
      </c>
      <c r="F20" s="54"/>
      <c r="G20" s="55">
        <f t="shared" si="1"/>
        <v>0</v>
      </c>
      <c r="H20" s="54"/>
      <c r="I20" s="55">
        <f t="shared" si="2"/>
        <v>0</v>
      </c>
      <c r="J20" s="48"/>
    </row>
    <row r="21" spans="1:10" ht="15" customHeight="1" x14ac:dyDescent="0.2">
      <c r="A21" s="51"/>
      <c r="B21" s="52"/>
      <c r="C21" s="53"/>
      <c r="D21" s="54"/>
      <c r="E21" s="55">
        <f t="shared" si="0"/>
        <v>0</v>
      </c>
      <c r="F21" s="54"/>
      <c r="G21" s="55">
        <f t="shared" si="1"/>
        <v>0</v>
      </c>
      <c r="H21" s="54"/>
      <c r="I21" s="55">
        <f t="shared" si="2"/>
        <v>0</v>
      </c>
      <c r="J21" s="48"/>
    </row>
    <row r="22" spans="1:10" ht="15" customHeight="1" thickBot="1" x14ac:dyDescent="0.25">
      <c r="A22" s="56"/>
      <c r="B22" s="57"/>
      <c r="C22" s="58"/>
      <c r="D22" s="59"/>
      <c r="E22" s="60">
        <f t="shared" si="0"/>
        <v>0</v>
      </c>
      <c r="F22" s="59"/>
      <c r="G22" s="60">
        <f t="shared" si="1"/>
        <v>0</v>
      </c>
      <c r="H22" s="59"/>
      <c r="I22" s="60">
        <f t="shared" si="2"/>
        <v>0</v>
      </c>
      <c r="J22" s="48"/>
    </row>
    <row r="23" spans="1:10" s="45" customFormat="1" ht="15" customHeight="1" x14ac:dyDescent="0.2">
      <c r="A23" s="323" t="s">
        <v>30</v>
      </c>
      <c r="B23" s="324"/>
      <c r="C23" s="324"/>
      <c r="D23" s="41"/>
      <c r="E23" s="42">
        <f>SUBTOTAL(9,E13:E22)</f>
        <v>0</v>
      </c>
      <c r="F23" s="43"/>
      <c r="G23" s="42">
        <f>SUBTOTAL(9,G13:G22)</f>
        <v>0</v>
      </c>
      <c r="H23" s="43"/>
      <c r="I23" s="42">
        <f>SUBTOTAL(9,I13:I22)</f>
        <v>0</v>
      </c>
      <c r="J23" s="44"/>
    </row>
    <row r="24" spans="1:10" ht="15" customHeight="1" thickBot="1" x14ac:dyDescent="0.25">
      <c r="A24" s="317" t="s">
        <v>31</v>
      </c>
      <c r="B24" s="318"/>
      <c r="C24" s="318"/>
      <c r="D24" s="62"/>
      <c r="E24" s="63">
        <f>IF(Kostensystematiek=Vaste_uurtarief,0,(IF(Kostensystematiek=Integrale_Kosten,0,(IF(Kostensystematiek=Directe_Loonkosten,E23*0.5,0)))))</f>
        <v>0</v>
      </c>
      <c r="F24" s="61"/>
      <c r="G24" s="63">
        <f>IF(Kostensystematiek=Vaste_uurtarief,0,(IF(Kostensystematiek=Integrale_Kosten,0,(IF(Kostensystematiek=Directe_Loonkosten,G23*0.5,0)))))</f>
        <v>0</v>
      </c>
      <c r="H24" s="61"/>
      <c r="I24" s="63">
        <f>IF(Kostensystematiek=Vaste_uurtarief,0,(IF(Kostensystematiek=Integrale_Kosten,0,(IF(Kostensystematiek=Directe_Loonkosten,I23*0.5,0)))))</f>
        <v>0</v>
      </c>
      <c r="J24" s="48"/>
    </row>
    <row r="25" spans="1:10" ht="15" customHeight="1" thickBot="1" x14ac:dyDescent="0.25">
      <c r="A25" s="319" t="s">
        <v>32</v>
      </c>
      <c r="B25" s="320"/>
      <c r="C25" s="320"/>
      <c r="D25" s="65"/>
      <c r="E25" s="66">
        <f>SUBTOTAL(9,E13:E24)</f>
        <v>0</v>
      </c>
      <c r="F25" s="67"/>
      <c r="G25" s="66">
        <f>SUBTOTAL(9,G13:G24)</f>
        <v>0</v>
      </c>
      <c r="H25" s="67"/>
      <c r="I25" s="66">
        <f>SUBTOTAL(9,I13:I24)</f>
        <v>0</v>
      </c>
      <c r="J25" s="48"/>
    </row>
    <row r="26" spans="1:10" ht="15" customHeight="1" x14ac:dyDescent="0.2">
      <c r="A26" s="68"/>
      <c r="B26" s="68"/>
      <c r="C26" s="68"/>
      <c r="D26" s="68"/>
      <c r="E26" s="68"/>
      <c r="F26" s="68"/>
      <c r="G26" s="68"/>
      <c r="H26" s="68"/>
      <c r="I26" s="68"/>
    </row>
    <row r="27" spans="1:10" ht="15" customHeight="1" thickBot="1" x14ac:dyDescent="0.25">
      <c r="A27" s="47"/>
      <c r="B27" s="47"/>
      <c r="C27" s="47"/>
      <c r="D27" s="47"/>
      <c r="E27" s="47"/>
      <c r="F27" s="47"/>
      <c r="G27" s="47"/>
      <c r="H27" s="47"/>
      <c r="I27" s="47"/>
    </row>
    <row r="28" spans="1:10" ht="15" customHeight="1" thickBot="1" x14ac:dyDescent="0.25">
      <c r="A28" s="321" t="s">
        <v>37</v>
      </c>
      <c r="B28" s="322"/>
      <c r="C28" s="331"/>
      <c r="D28" s="336" t="s">
        <v>26</v>
      </c>
      <c r="E28" s="337"/>
      <c r="F28" s="336" t="s">
        <v>27</v>
      </c>
      <c r="G28" s="337"/>
      <c r="H28" s="336" t="s">
        <v>28</v>
      </c>
      <c r="I28" s="337"/>
    </row>
    <row r="29" spans="1:10" ht="30" customHeight="1" x14ac:dyDescent="0.2">
      <c r="A29" s="323" t="s">
        <v>33</v>
      </c>
      <c r="B29" s="341"/>
      <c r="C29" s="69" t="s">
        <v>43</v>
      </c>
      <c r="D29" s="70" t="s">
        <v>44</v>
      </c>
      <c r="E29" s="71" t="s">
        <v>45</v>
      </c>
      <c r="F29" s="70" t="s">
        <v>44</v>
      </c>
      <c r="G29" s="71" t="s">
        <v>45</v>
      </c>
      <c r="H29" s="70" t="s">
        <v>44</v>
      </c>
      <c r="I29" s="71" t="s">
        <v>45</v>
      </c>
    </row>
    <row r="30" spans="1:10" ht="15" customHeight="1" x14ac:dyDescent="0.2">
      <c r="A30" s="326"/>
      <c r="B30" s="335"/>
      <c r="C30" s="53"/>
      <c r="D30" s="54"/>
      <c r="E30" s="55">
        <f>D30*$C30</f>
        <v>0</v>
      </c>
      <c r="F30" s="54"/>
      <c r="G30" s="55">
        <f>F30*$C30</f>
        <v>0</v>
      </c>
      <c r="H30" s="54"/>
      <c r="I30" s="55">
        <f>H30*$C30</f>
        <v>0</v>
      </c>
    </row>
    <row r="31" spans="1:10" ht="15" customHeight="1" x14ac:dyDescent="0.2">
      <c r="A31" s="326"/>
      <c r="B31" s="335"/>
      <c r="C31" s="53"/>
      <c r="D31" s="54"/>
      <c r="E31" s="55">
        <f t="shared" ref="E31:E39" si="3">D31*$C31</f>
        <v>0</v>
      </c>
      <c r="F31" s="54"/>
      <c r="G31" s="55">
        <f t="shared" ref="G31:G39" si="4">F31*$C31</f>
        <v>0</v>
      </c>
      <c r="H31" s="54"/>
      <c r="I31" s="55">
        <f t="shared" ref="I31:I39" si="5">H31*$C31</f>
        <v>0</v>
      </c>
    </row>
    <row r="32" spans="1:10" ht="15" customHeight="1" x14ac:dyDescent="0.2">
      <c r="A32" s="326"/>
      <c r="B32" s="327"/>
      <c r="C32" s="72"/>
      <c r="D32" s="54"/>
      <c r="E32" s="55">
        <f t="shared" si="3"/>
        <v>0</v>
      </c>
      <c r="F32" s="54"/>
      <c r="G32" s="55">
        <f t="shared" si="4"/>
        <v>0</v>
      </c>
      <c r="H32" s="54"/>
      <c r="I32" s="55">
        <f t="shared" si="5"/>
        <v>0</v>
      </c>
    </row>
    <row r="33" spans="1:9" ht="15" customHeight="1" x14ac:dyDescent="0.2">
      <c r="A33" s="326"/>
      <c r="B33" s="335"/>
      <c r="C33" s="53"/>
      <c r="D33" s="54"/>
      <c r="E33" s="55">
        <f t="shared" si="3"/>
        <v>0</v>
      </c>
      <c r="F33" s="54"/>
      <c r="G33" s="55">
        <f t="shared" si="4"/>
        <v>0</v>
      </c>
      <c r="H33" s="54"/>
      <c r="I33" s="55">
        <f t="shared" si="5"/>
        <v>0</v>
      </c>
    </row>
    <row r="34" spans="1:9" ht="15" customHeight="1" x14ac:dyDescent="0.2">
      <c r="A34" s="326"/>
      <c r="B34" s="335"/>
      <c r="C34" s="53"/>
      <c r="D34" s="54"/>
      <c r="E34" s="55">
        <f t="shared" si="3"/>
        <v>0</v>
      </c>
      <c r="F34" s="54"/>
      <c r="G34" s="55">
        <f t="shared" si="4"/>
        <v>0</v>
      </c>
      <c r="H34" s="54"/>
      <c r="I34" s="55">
        <f t="shared" si="5"/>
        <v>0</v>
      </c>
    </row>
    <row r="35" spans="1:9" ht="15" customHeight="1" x14ac:dyDescent="0.2">
      <c r="A35" s="326"/>
      <c r="B35" s="327"/>
      <c r="C35" s="72"/>
      <c r="D35" s="54"/>
      <c r="E35" s="55">
        <f t="shared" si="3"/>
        <v>0</v>
      </c>
      <c r="F35" s="54"/>
      <c r="G35" s="55">
        <f t="shared" si="4"/>
        <v>0</v>
      </c>
      <c r="H35" s="54"/>
      <c r="I35" s="55">
        <f t="shared" si="5"/>
        <v>0</v>
      </c>
    </row>
    <row r="36" spans="1:9" ht="15" customHeight="1" x14ac:dyDescent="0.2">
      <c r="A36" s="326"/>
      <c r="B36" s="327"/>
      <c r="C36" s="72"/>
      <c r="D36" s="54"/>
      <c r="E36" s="55">
        <f t="shared" si="3"/>
        <v>0</v>
      </c>
      <c r="F36" s="54"/>
      <c r="G36" s="55">
        <f t="shared" si="4"/>
        <v>0</v>
      </c>
      <c r="H36" s="54"/>
      <c r="I36" s="55">
        <f t="shared" si="5"/>
        <v>0</v>
      </c>
    </row>
    <row r="37" spans="1:9" ht="15" customHeight="1" x14ac:dyDescent="0.2">
      <c r="A37" s="326"/>
      <c r="B37" s="335"/>
      <c r="C37" s="53"/>
      <c r="D37" s="54"/>
      <c r="E37" s="55">
        <f t="shared" si="3"/>
        <v>0</v>
      </c>
      <c r="F37" s="54"/>
      <c r="G37" s="55">
        <f t="shared" si="4"/>
        <v>0</v>
      </c>
      <c r="H37" s="54"/>
      <c r="I37" s="55">
        <f t="shared" si="5"/>
        <v>0</v>
      </c>
    </row>
    <row r="38" spans="1:9" ht="15" customHeight="1" x14ac:dyDescent="0.2">
      <c r="A38" s="326"/>
      <c r="B38" s="327"/>
      <c r="C38" s="72"/>
      <c r="D38" s="54"/>
      <c r="E38" s="55">
        <f t="shared" si="3"/>
        <v>0</v>
      </c>
      <c r="F38" s="54"/>
      <c r="G38" s="55">
        <f t="shared" si="4"/>
        <v>0</v>
      </c>
      <c r="H38" s="54"/>
      <c r="I38" s="55">
        <f t="shared" si="5"/>
        <v>0</v>
      </c>
    </row>
    <row r="39" spans="1:9" ht="15" customHeight="1" thickBot="1" x14ac:dyDescent="0.25">
      <c r="A39" s="338"/>
      <c r="B39" s="339"/>
      <c r="C39" s="73"/>
      <c r="D39" s="59"/>
      <c r="E39" s="60">
        <f t="shared" si="3"/>
        <v>0</v>
      </c>
      <c r="F39" s="59"/>
      <c r="G39" s="60">
        <f t="shared" si="4"/>
        <v>0</v>
      </c>
      <c r="H39" s="59"/>
      <c r="I39" s="60">
        <f t="shared" si="5"/>
        <v>0</v>
      </c>
    </row>
    <row r="40" spans="1:9" ht="15" customHeight="1" thickBot="1" x14ac:dyDescent="0.25">
      <c r="A40" s="321" t="s">
        <v>34</v>
      </c>
      <c r="B40" s="322"/>
      <c r="C40" s="322"/>
      <c r="D40" s="35"/>
      <c r="E40" s="66">
        <f>SUBTOTAL(9,E30:E39)</f>
        <v>0</v>
      </c>
      <c r="F40" s="67"/>
      <c r="G40" s="66">
        <f>SUBTOTAL(9,G30:G39)</f>
        <v>0</v>
      </c>
      <c r="H40" s="67"/>
      <c r="I40" s="66">
        <f>SUBTOTAL(9,I28:I39)</f>
        <v>0</v>
      </c>
    </row>
    <row r="41" spans="1:9" ht="15" customHeight="1" x14ac:dyDescent="0.2">
      <c r="A41" s="68"/>
      <c r="B41" s="68"/>
      <c r="C41" s="68"/>
      <c r="D41" s="68"/>
      <c r="E41" s="68"/>
      <c r="F41" s="68"/>
      <c r="G41" s="68"/>
      <c r="H41" s="68"/>
      <c r="I41" s="68"/>
    </row>
    <row r="42" spans="1:9" ht="15" customHeight="1" thickBot="1" x14ac:dyDescent="0.25">
      <c r="A42" s="47"/>
      <c r="B42" s="47"/>
      <c r="C42" s="47"/>
      <c r="D42" s="47"/>
      <c r="E42" s="47"/>
      <c r="F42" s="47"/>
      <c r="G42" s="47"/>
      <c r="H42" s="47"/>
      <c r="I42" s="47"/>
    </row>
    <row r="43" spans="1:9" ht="15" customHeight="1" thickBot="1" x14ac:dyDescent="0.25">
      <c r="A43" s="332" t="s">
        <v>81</v>
      </c>
      <c r="B43" s="333"/>
      <c r="C43" s="334"/>
      <c r="D43" s="336" t="s">
        <v>26</v>
      </c>
      <c r="E43" s="337"/>
      <c r="F43" s="336" t="s">
        <v>27</v>
      </c>
      <c r="G43" s="337"/>
      <c r="H43" s="336" t="s">
        <v>28</v>
      </c>
      <c r="I43" s="337"/>
    </row>
    <row r="44" spans="1:9" ht="30" customHeight="1" x14ac:dyDescent="0.2">
      <c r="A44" s="323" t="s">
        <v>33</v>
      </c>
      <c r="B44" s="324"/>
      <c r="C44" s="325"/>
      <c r="D44" s="74"/>
      <c r="E44" s="75" t="s">
        <v>15</v>
      </c>
      <c r="F44" s="76"/>
      <c r="G44" s="75" t="s">
        <v>15</v>
      </c>
      <c r="H44" s="77"/>
      <c r="I44" s="75" t="s">
        <v>15</v>
      </c>
    </row>
    <row r="45" spans="1:9" ht="15" customHeight="1" x14ac:dyDescent="0.2">
      <c r="A45" s="326"/>
      <c r="B45" s="327"/>
      <c r="C45" s="328"/>
      <c r="D45" s="62"/>
      <c r="E45" s="78"/>
      <c r="F45" s="61"/>
      <c r="G45" s="78"/>
      <c r="H45" s="79"/>
      <c r="I45" s="78"/>
    </row>
    <row r="46" spans="1:9" ht="15" customHeight="1" x14ac:dyDescent="0.2">
      <c r="A46" s="326"/>
      <c r="B46" s="327"/>
      <c r="C46" s="328"/>
      <c r="D46" s="62"/>
      <c r="E46" s="78"/>
      <c r="F46" s="61"/>
      <c r="G46" s="78"/>
      <c r="H46" s="79"/>
      <c r="I46" s="78"/>
    </row>
    <row r="47" spans="1:9" ht="15" customHeight="1" x14ac:dyDescent="0.2">
      <c r="A47" s="326"/>
      <c r="B47" s="327"/>
      <c r="C47" s="328"/>
      <c r="D47" s="62"/>
      <c r="E47" s="78"/>
      <c r="F47" s="61"/>
      <c r="G47" s="78"/>
      <c r="H47" s="79"/>
      <c r="I47" s="78"/>
    </row>
    <row r="48" spans="1:9" ht="15" customHeight="1" x14ac:dyDescent="0.2">
      <c r="A48" s="326"/>
      <c r="B48" s="327"/>
      <c r="C48" s="328"/>
      <c r="D48" s="62"/>
      <c r="E48" s="78"/>
      <c r="F48" s="61"/>
      <c r="G48" s="78"/>
      <c r="H48" s="79"/>
      <c r="I48" s="78"/>
    </row>
    <row r="49" spans="1:10" ht="15" customHeight="1" x14ac:dyDescent="0.2">
      <c r="A49" s="326"/>
      <c r="B49" s="327"/>
      <c r="C49" s="328"/>
      <c r="D49" s="62"/>
      <c r="E49" s="78"/>
      <c r="F49" s="61"/>
      <c r="G49" s="78"/>
      <c r="H49" s="79"/>
      <c r="I49" s="78"/>
    </row>
    <row r="50" spans="1:10" ht="15" customHeight="1" x14ac:dyDescent="0.2">
      <c r="A50" s="326"/>
      <c r="B50" s="327"/>
      <c r="C50" s="328"/>
      <c r="D50" s="62"/>
      <c r="E50" s="78"/>
      <c r="F50" s="61"/>
      <c r="G50" s="78"/>
      <c r="H50" s="79"/>
      <c r="I50" s="78"/>
    </row>
    <row r="51" spans="1:10" ht="15" customHeight="1" x14ac:dyDescent="0.2">
      <c r="A51" s="326"/>
      <c r="B51" s="327"/>
      <c r="C51" s="328"/>
      <c r="D51" s="62"/>
      <c r="E51" s="78"/>
      <c r="F51" s="61"/>
      <c r="G51" s="78"/>
      <c r="H51" s="79"/>
      <c r="I51" s="78"/>
    </row>
    <row r="52" spans="1:10" ht="15" customHeight="1" x14ac:dyDescent="0.2">
      <c r="A52" s="326"/>
      <c r="B52" s="327"/>
      <c r="C52" s="328"/>
      <c r="D52" s="62"/>
      <c r="E52" s="78"/>
      <c r="F52" s="61"/>
      <c r="G52" s="78"/>
      <c r="H52" s="79"/>
      <c r="I52" s="78"/>
    </row>
    <row r="53" spans="1:10" ht="15" customHeight="1" x14ac:dyDescent="0.2">
      <c r="A53" s="326"/>
      <c r="B53" s="327"/>
      <c r="C53" s="328"/>
      <c r="D53" s="62"/>
      <c r="E53" s="78"/>
      <c r="F53" s="61"/>
      <c r="G53" s="78"/>
      <c r="H53" s="79"/>
      <c r="I53" s="78"/>
    </row>
    <row r="54" spans="1:10" ht="15" customHeight="1" thickBot="1" x14ac:dyDescent="0.25">
      <c r="A54" s="338"/>
      <c r="B54" s="339"/>
      <c r="C54" s="340"/>
      <c r="D54" s="80"/>
      <c r="E54" s="81"/>
      <c r="F54" s="61"/>
      <c r="G54" s="81"/>
      <c r="H54" s="79"/>
      <c r="I54" s="81"/>
    </row>
    <row r="55" spans="1:10" ht="15" customHeight="1" thickBot="1" x14ac:dyDescent="0.25">
      <c r="A55" s="321" t="s">
        <v>35</v>
      </c>
      <c r="B55" s="322"/>
      <c r="C55" s="322"/>
      <c r="D55" s="82"/>
      <c r="E55" s="66">
        <f>SUBTOTAL(9,E45:E54)</f>
        <v>0</v>
      </c>
      <c r="F55" s="67"/>
      <c r="G55" s="66">
        <f>SUBTOTAL(9,G45:G54)</f>
        <v>0</v>
      </c>
      <c r="H55" s="83"/>
      <c r="I55" s="66">
        <f>SUBTOTAL(9,I45:I54)</f>
        <v>0</v>
      </c>
      <c r="J55" s="84">
        <f>SUM(E55,G55,I55)</f>
        <v>0</v>
      </c>
    </row>
    <row r="56" spans="1:10" ht="15" customHeight="1" x14ac:dyDescent="0.2">
      <c r="A56" s="68"/>
      <c r="B56" s="68"/>
      <c r="C56" s="68"/>
      <c r="D56" s="68"/>
      <c r="E56" s="68"/>
      <c r="F56" s="68"/>
      <c r="G56" s="68"/>
      <c r="H56" s="68"/>
      <c r="I56" s="68"/>
    </row>
    <row r="57" spans="1:10" ht="15" customHeight="1" thickBot="1" x14ac:dyDescent="0.25">
      <c r="A57" s="47"/>
      <c r="B57" s="47"/>
      <c r="C57" s="47"/>
      <c r="D57" s="47"/>
      <c r="E57" s="47"/>
      <c r="F57" s="47"/>
      <c r="G57" s="47"/>
      <c r="H57" s="47"/>
      <c r="I57" s="47"/>
    </row>
    <row r="58" spans="1:10" ht="15" customHeight="1" thickBot="1" x14ac:dyDescent="0.25">
      <c r="A58" s="321" t="s">
        <v>38</v>
      </c>
      <c r="B58" s="322"/>
      <c r="C58" s="331"/>
      <c r="D58" s="336" t="s">
        <v>26</v>
      </c>
      <c r="E58" s="337"/>
      <c r="F58" s="336" t="s">
        <v>27</v>
      </c>
      <c r="G58" s="337"/>
      <c r="H58" s="336" t="s">
        <v>28</v>
      </c>
      <c r="I58" s="337"/>
    </row>
    <row r="59" spans="1:10" ht="30" customHeight="1" x14ac:dyDescent="0.2">
      <c r="A59" s="323" t="s">
        <v>33</v>
      </c>
      <c r="B59" s="324"/>
      <c r="C59" s="325"/>
      <c r="D59" s="74"/>
      <c r="E59" s="75" t="s">
        <v>15</v>
      </c>
      <c r="F59" s="77"/>
      <c r="G59" s="75" t="s">
        <v>15</v>
      </c>
      <c r="H59" s="77"/>
      <c r="I59" s="75" t="s">
        <v>15</v>
      </c>
    </row>
    <row r="60" spans="1:10" ht="15" customHeight="1" x14ac:dyDescent="0.2">
      <c r="A60" s="326"/>
      <c r="B60" s="327"/>
      <c r="C60" s="328"/>
      <c r="D60" s="62"/>
      <c r="E60" s="78"/>
      <c r="F60" s="79"/>
      <c r="G60" s="78"/>
      <c r="H60" s="79"/>
      <c r="I60" s="78"/>
    </row>
    <row r="61" spans="1:10" ht="15" customHeight="1" x14ac:dyDescent="0.2">
      <c r="A61" s="326"/>
      <c r="B61" s="327"/>
      <c r="C61" s="328"/>
      <c r="D61" s="62"/>
      <c r="E61" s="78"/>
      <c r="F61" s="79"/>
      <c r="G61" s="78"/>
      <c r="H61" s="79"/>
      <c r="I61" s="78"/>
    </row>
    <row r="62" spans="1:10" ht="15" customHeight="1" x14ac:dyDescent="0.2">
      <c r="A62" s="326"/>
      <c r="B62" s="327"/>
      <c r="C62" s="328"/>
      <c r="D62" s="62"/>
      <c r="E62" s="78"/>
      <c r="F62" s="79"/>
      <c r="G62" s="78"/>
      <c r="H62" s="79"/>
      <c r="I62" s="78"/>
    </row>
    <row r="63" spans="1:10" ht="15" customHeight="1" x14ac:dyDescent="0.2">
      <c r="A63" s="326"/>
      <c r="B63" s="327"/>
      <c r="C63" s="328"/>
      <c r="D63" s="62"/>
      <c r="E63" s="78"/>
      <c r="F63" s="79"/>
      <c r="G63" s="78"/>
      <c r="H63" s="79"/>
      <c r="I63" s="78"/>
    </row>
    <row r="64" spans="1:10" ht="15" customHeight="1" x14ac:dyDescent="0.2">
      <c r="A64" s="326"/>
      <c r="B64" s="327"/>
      <c r="C64" s="328"/>
      <c r="D64" s="62"/>
      <c r="E64" s="78"/>
      <c r="F64" s="79"/>
      <c r="G64" s="78"/>
      <c r="H64" s="79"/>
      <c r="I64" s="78"/>
    </row>
    <row r="65" spans="1:11" ht="15" customHeight="1" x14ac:dyDescent="0.2">
      <c r="A65" s="326"/>
      <c r="B65" s="327"/>
      <c r="C65" s="328"/>
      <c r="D65" s="62"/>
      <c r="E65" s="78"/>
      <c r="F65" s="79"/>
      <c r="G65" s="78"/>
      <c r="H65" s="79"/>
      <c r="I65" s="78"/>
    </row>
    <row r="66" spans="1:11" ht="15" customHeight="1" x14ac:dyDescent="0.2">
      <c r="A66" s="326"/>
      <c r="B66" s="327"/>
      <c r="C66" s="328"/>
      <c r="D66" s="62"/>
      <c r="E66" s="78"/>
      <c r="F66" s="79"/>
      <c r="G66" s="78"/>
      <c r="H66" s="79"/>
      <c r="I66" s="78"/>
    </row>
    <row r="67" spans="1:11" ht="15" customHeight="1" x14ac:dyDescent="0.2">
      <c r="A67" s="326"/>
      <c r="B67" s="327"/>
      <c r="C67" s="328"/>
      <c r="D67" s="62"/>
      <c r="E67" s="78"/>
      <c r="F67" s="79"/>
      <c r="G67" s="78"/>
      <c r="H67" s="79"/>
      <c r="I67" s="78"/>
    </row>
    <row r="68" spans="1:11" ht="15" customHeight="1" x14ac:dyDescent="0.2">
      <c r="A68" s="326"/>
      <c r="B68" s="327"/>
      <c r="C68" s="328"/>
      <c r="D68" s="62"/>
      <c r="E68" s="78"/>
      <c r="F68" s="79"/>
      <c r="G68" s="78"/>
      <c r="H68" s="79"/>
      <c r="I68" s="78"/>
    </row>
    <row r="69" spans="1:11" ht="15" customHeight="1" thickBot="1" x14ac:dyDescent="0.25">
      <c r="A69" s="338"/>
      <c r="B69" s="339"/>
      <c r="C69" s="340"/>
      <c r="D69" s="80"/>
      <c r="E69" s="81"/>
      <c r="F69" s="79"/>
      <c r="G69" s="81"/>
      <c r="H69" s="79"/>
      <c r="I69" s="81"/>
    </row>
    <row r="70" spans="1:11" ht="15" customHeight="1" thickBot="1" x14ac:dyDescent="0.25">
      <c r="A70" s="321" t="s">
        <v>39</v>
      </c>
      <c r="B70" s="322"/>
      <c r="C70" s="322"/>
      <c r="D70" s="82"/>
      <c r="E70" s="66">
        <f>SUBTOTAL(9,E60:E69)</f>
        <v>0</v>
      </c>
      <c r="F70" s="83"/>
      <c r="G70" s="66">
        <f>SUBTOTAL(9,G60:G69)</f>
        <v>0</v>
      </c>
      <c r="H70" s="83"/>
      <c r="I70" s="66">
        <f>SUBTOTAL(9,I60:I69)</f>
        <v>0</v>
      </c>
    </row>
    <row r="71" spans="1:11" ht="15" customHeight="1" x14ac:dyDescent="0.2">
      <c r="A71" s="68"/>
      <c r="B71" s="68"/>
      <c r="C71" s="68"/>
      <c r="D71" s="68"/>
      <c r="E71" s="68"/>
      <c r="F71" s="68"/>
      <c r="G71" s="68"/>
      <c r="H71" s="68"/>
      <c r="I71" s="68"/>
    </row>
    <row r="72" spans="1:11" ht="15" customHeight="1" thickBot="1" x14ac:dyDescent="0.25">
      <c r="A72" s="47"/>
      <c r="B72" s="47"/>
      <c r="C72" s="47"/>
      <c r="D72" s="47"/>
      <c r="E72" s="47"/>
      <c r="F72" s="47"/>
      <c r="G72" s="47"/>
      <c r="H72" s="47"/>
      <c r="I72" s="47"/>
      <c r="J72" s="47"/>
    </row>
    <row r="73" spans="1:11" ht="15" customHeight="1" thickBot="1" x14ac:dyDescent="0.25">
      <c r="A73" s="323" t="s">
        <v>112</v>
      </c>
      <c r="B73" s="324"/>
      <c r="C73" s="325"/>
      <c r="D73" s="336" t="s">
        <v>26</v>
      </c>
      <c r="E73" s="337"/>
      <c r="F73" s="336" t="s">
        <v>27</v>
      </c>
      <c r="G73" s="337"/>
      <c r="H73" s="336" t="s">
        <v>28</v>
      </c>
      <c r="I73" s="337"/>
      <c r="J73" s="85" t="s">
        <v>41</v>
      </c>
      <c r="K73" s="48"/>
    </row>
    <row r="74" spans="1:11" ht="15" customHeight="1" thickBot="1" x14ac:dyDescent="0.25">
      <c r="A74" s="317" t="s">
        <v>40</v>
      </c>
      <c r="B74" s="318"/>
      <c r="C74" s="318"/>
      <c r="D74" s="74"/>
      <c r="E74" s="86">
        <f>ROUNDDOWN(SUBTOTAL(9,E13:E70),0)</f>
        <v>0</v>
      </c>
      <c r="F74" s="61"/>
      <c r="G74" s="86">
        <f>ROUNDDOWN(SUBTOTAL(9,G13:G70),0)</f>
        <v>0</v>
      </c>
      <c r="H74" s="61"/>
      <c r="I74" s="86">
        <f>ROUNDDOWN(SUBTOTAL(9,I13:I70),0)</f>
        <v>0</v>
      </c>
      <c r="J74" s="84">
        <f>SUM(E74,G74,I74)</f>
        <v>0</v>
      </c>
      <c r="K74" s="48"/>
    </row>
    <row r="75" spans="1:11" ht="15" customHeight="1" thickBot="1" x14ac:dyDescent="0.25">
      <c r="A75" s="317" t="s">
        <v>42</v>
      </c>
      <c r="B75" s="318"/>
      <c r="C75" s="318"/>
      <c r="D75" s="62"/>
      <c r="E75" s="14" cm="1">
        <f t="array" aca="1" ref="E75" ca="1">_xlfn.XLOOKUP(Var_Sub.instr.&amp;" # "&amp;IF(_xlfn.XLOOKUP($A$5,Table_LuT_Deelnemers[ID Deelnemer],Table_LuT_Deelnemers[Is MKB?]),"TRUE","FALSE"),Table_Max_Subsidie_HTSM[Sub.instr. '# Is MKB?],Table_Max_Subsidie_HTSM[FO],"&lt;Not in LuT&gt;",0,1)</f>
        <v>0</v>
      </c>
      <c r="F75" s="61"/>
      <c r="G75" s="14" cm="1">
        <f t="array" aca="1" ref="G75" ca="1">_xlfn.XLOOKUP(Var_Sub.instr.&amp;" # "&amp;IF(_xlfn.XLOOKUP($A$5,Table_LuT_Deelnemers[ID Deelnemer],Table_LuT_Deelnemers[Is MKB?]),"TRUE","FALSE"),Table_Max_Subsidie_HTSM[Sub.instr. '# Is MKB?],Table_Max_Subsidie_HTSM[IO],"&lt;Not in LuT&gt;",0,1)</f>
        <v>0</v>
      </c>
      <c r="H75" s="61"/>
      <c r="I75" s="14" cm="1">
        <f t="array" aca="1" ref="I75" ca="1">_xlfn.XLOOKUP(Var_Sub.instr.&amp;" # "&amp;IF(_xlfn.XLOOKUP($A$5,Table_LuT_Deelnemers[ID Deelnemer],Table_LuT_Deelnemers[Is MKB?]),"TRUE","FALSE"),Table_Max_Subsidie_HTSM[Sub.instr. '# Is MKB?],Table_Max_Subsidie_HTSM[EO],"&lt;Not in LuT&gt;",0,1)</f>
        <v>0</v>
      </c>
      <c r="J75" s="87"/>
      <c r="K75" s="48"/>
    </row>
    <row r="76" spans="1:11" ht="15" customHeight="1" thickBot="1" x14ac:dyDescent="0.25">
      <c r="A76" s="319" t="s">
        <v>57</v>
      </c>
      <c r="B76" s="320"/>
      <c r="C76" s="320"/>
      <c r="D76" s="65"/>
      <c r="E76" s="88">
        <f ca="1">ROUNDDOWN(E75*Kosten_FO,0)</f>
        <v>0</v>
      </c>
      <c r="F76" s="64"/>
      <c r="G76" s="88">
        <f ca="1">ROUNDDOWN(G75*Kosten_IO,0)</f>
        <v>0</v>
      </c>
      <c r="H76" s="64"/>
      <c r="I76" s="88">
        <f ca="1">ROUNDDOWN(I75*Kosten_EO,0)</f>
        <v>0</v>
      </c>
      <c r="J76" s="89">
        <f ca="1">SUM(E76,G76,I76)</f>
        <v>0</v>
      </c>
      <c r="K76" s="48"/>
    </row>
  </sheetData>
  <sheetProtection algorithmName="SHA-512" hashValue="1Rr4HpTNLM4mJvasVMX35HS4nXIK6S/Cve4wOaBuhGT5yBuwLs8vKpUEvCaOpYzdjbIsoactcNS32R5nx9S/Aw==" saltValue="+dJHilJvZSb+ytpYjn76VQ==" spinCount="100000" sheet="1" objects="1" scenarios="1" selectLockedCells="1"/>
  <mergeCells count="64">
    <mergeCell ref="H28:I28"/>
    <mergeCell ref="B9:C9"/>
    <mergeCell ref="A11:C11"/>
    <mergeCell ref="D11:E11"/>
    <mergeCell ref="F11:G11"/>
    <mergeCell ref="H11:I11"/>
    <mergeCell ref="A23:C23"/>
    <mergeCell ref="A24:C24"/>
    <mergeCell ref="A25:C25"/>
    <mergeCell ref="A28:C28"/>
    <mergeCell ref="D28:E28"/>
    <mergeCell ref="F28:G28"/>
    <mergeCell ref="E9:I9"/>
    <mergeCell ref="A40:C40"/>
    <mergeCell ref="A29:B29"/>
    <mergeCell ref="A30:B30"/>
    <mergeCell ref="A31:B31"/>
    <mergeCell ref="A32:B32"/>
    <mergeCell ref="A33:B33"/>
    <mergeCell ref="A34:B34"/>
    <mergeCell ref="A35:B35"/>
    <mergeCell ref="A36:B36"/>
    <mergeCell ref="A37:B37"/>
    <mergeCell ref="A38:B38"/>
    <mergeCell ref="A39:B39"/>
    <mergeCell ref="A51:C51"/>
    <mergeCell ref="A43:C43"/>
    <mergeCell ref="D43:E43"/>
    <mergeCell ref="F43:G43"/>
    <mergeCell ref="H43:I43"/>
    <mergeCell ref="A44:C44"/>
    <mergeCell ref="A45:C45"/>
    <mergeCell ref="A46:C46"/>
    <mergeCell ref="A47:C47"/>
    <mergeCell ref="A48:C48"/>
    <mergeCell ref="A49:C49"/>
    <mergeCell ref="A50:C50"/>
    <mergeCell ref="A62:C62"/>
    <mergeCell ref="A52:C52"/>
    <mergeCell ref="A53:C53"/>
    <mergeCell ref="A54:C54"/>
    <mergeCell ref="A55:C55"/>
    <mergeCell ref="A58:C58"/>
    <mergeCell ref="F58:G58"/>
    <mergeCell ref="H58:I58"/>
    <mergeCell ref="A59:C59"/>
    <mergeCell ref="A60:C60"/>
    <mergeCell ref="A61:C61"/>
    <mergeCell ref="D58:E58"/>
    <mergeCell ref="D73:E73"/>
    <mergeCell ref="F73:G73"/>
    <mergeCell ref="H73:I73"/>
    <mergeCell ref="A63:C63"/>
    <mergeCell ref="A64:C64"/>
    <mergeCell ref="A65:C65"/>
    <mergeCell ref="A66:C66"/>
    <mergeCell ref="A67:C67"/>
    <mergeCell ref="A68:C68"/>
    <mergeCell ref="A74:C74"/>
    <mergeCell ref="A75:C75"/>
    <mergeCell ref="A76:C76"/>
    <mergeCell ref="A69:C69"/>
    <mergeCell ref="A70:C70"/>
    <mergeCell ref="A73:C73"/>
  </mergeCells>
  <dataValidations count="1">
    <dataValidation type="list" allowBlank="1" showInputMessage="1" showErrorMessage="1" sqref="B9" xr:uid="{55260025-B867-4EA1-9471-6EFCC070AF43}">
      <formula1>ValList_Kostensystematiek</formula1>
    </dataValidation>
  </dataValidations>
  <printOptions gridLines="1"/>
  <pageMargins left="0.74803149606299213" right="0.74803149606299213" top="0.98425196850393704" bottom="0.98425196850393704" header="0.51181102362204722" footer="0.51181102362204722"/>
  <pageSetup paperSize="9" scale="44" orientation="portrait" horizontalDpi="4294967292" verticalDpi="300" r:id="rId1"/>
  <headerFooter alignWithMargins="0">
    <oddFooter>&amp;L&amp;8Erna Olislaegers
&amp;D at &amp;T&amp;C&amp;8&amp;P/&amp;N&amp;R&amp;8File: &amp;F
Sheet: &amp;A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EEF51-3373-4B73-BCFB-2446CAD69582}">
  <sheetPr codeName="Sheet13">
    <pageSetUpPr fitToPage="1"/>
  </sheetPr>
  <dimension ref="A1:K76"/>
  <sheetViews>
    <sheetView zoomScale="85" zoomScaleNormal="85" workbookViewId="0">
      <selection activeCell="B9" sqref="B9:C9"/>
    </sheetView>
  </sheetViews>
  <sheetFormatPr defaultColWidth="9.140625" defaultRowHeight="15" customHeight="1" x14ac:dyDescent="0.2"/>
  <cols>
    <col min="1" max="2" width="45.7109375" style="46" customWidth="1"/>
    <col min="3" max="3" width="12.7109375" style="46" customWidth="1"/>
    <col min="4" max="4" width="9.7109375" style="46" customWidth="1"/>
    <col min="5" max="5" width="12.7109375" style="46" customWidth="1"/>
    <col min="6" max="6" width="9.7109375" style="46" customWidth="1"/>
    <col min="7" max="7" width="12.7109375" style="46" customWidth="1"/>
    <col min="8" max="8" width="9.7109375" style="46" customWidth="1"/>
    <col min="9" max="10" width="12.7109375" style="46" customWidth="1"/>
    <col min="11" max="16384" width="9.140625" style="46"/>
  </cols>
  <sheetData>
    <row r="1" spans="1:10" s="92" customFormat="1" ht="30" customHeight="1" x14ac:dyDescent="0.4">
      <c r="A1" s="22" t="str" cm="1">
        <f t="array" aca="1" ref="A1" ca="1">"Begroting – " &amp; MID(CELL("filename",$A$1),FIND("]",CELL("filename",$A$1))+1,255)&amp;IF(B5="","",": "&amp;B5)</f>
        <v>Begroting – Deelnemer 8</v>
      </c>
    </row>
    <row r="2" spans="1:10" ht="15" customHeight="1" x14ac:dyDescent="0.2">
      <c r="A2" s="90" t="s">
        <v>101</v>
      </c>
    </row>
    <row r="3" spans="1:10" ht="15" customHeight="1" thickBot="1" x14ac:dyDescent="0.25">
      <c r="A3" s="47"/>
      <c r="B3" s="47"/>
      <c r="C3" s="47"/>
    </row>
    <row r="4" spans="1:10" ht="15" customHeight="1" x14ac:dyDescent="0.2">
      <c r="A4" s="25" t="s">
        <v>10</v>
      </c>
      <c r="B4" s="26" t="str">
        <f>IF(ISBLANK(Projectacroniem),"",Projectacroniem)</f>
        <v/>
      </c>
      <c r="C4" s="27"/>
      <c r="D4" s="48"/>
    </row>
    <row r="5" spans="1:10" ht="15" customHeight="1" x14ac:dyDescent="0.2">
      <c r="A5" s="28" t="str" cm="1">
        <f t="array" aca="1" ref="A5" ca="1">MID(CELL("filename",$A$1),FIND("]",CELL("filename",$A$1))+1,255)</f>
        <v>Deelnemer 8</v>
      </c>
      <c r="B5" s="29" t="str" cm="1">
        <f t="array" aca="1" ref="B5" ca="1">IF(ISBLANK(INDIRECT(_xlfn.XLOOKUP(A5,Table_LuT_Deelnemers[ID Deelnemer],Table_LuT_Deelnemers[Referentienaam Deelnemer],"",0,1))),"",INDIRECT(_xlfn.XLOOKUP(A5,Table_LuT_Deelnemers[ID Deelnemer],Table_LuT_Deelnemers[Referentienaam Deelnemer],"",0,1)))</f>
        <v/>
      </c>
      <c r="C5" s="27"/>
      <c r="D5" s="48"/>
    </row>
    <row r="6" spans="1:10" ht="15" customHeight="1" thickBot="1" x14ac:dyDescent="0.25">
      <c r="A6" s="30" t="s">
        <v>1</v>
      </c>
      <c r="B6" s="31" t="str">
        <f ca="1">_xlfn.XLOOKUP(B5,'Basisgegevens Aanvraag'!B8:B17,'Basisgegevens Aanvraag'!C8:C17,"",0,1)</f>
        <v/>
      </c>
      <c r="C6" s="27"/>
      <c r="D6" s="48"/>
    </row>
    <row r="7" spans="1:10" ht="15" customHeight="1" x14ac:dyDescent="0.2">
      <c r="A7" s="32"/>
      <c r="B7" s="27"/>
      <c r="C7" s="27"/>
      <c r="D7" s="48"/>
    </row>
    <row r="8" spans="1:10" ht="15" customHeight="1" thickBot="1" x14ac:dyDescent="0.25">
      <c r="A8" s="91" t="s">
        <v>21</v>
      </c>
      <c r="B8" s="34"/>
      <c r="C8" s="27"/>
      <c r="D8" s="48"/>
    </row>
    <row r="9" spans="1:10" ht="15" customHeight="1" thickBot="1" x14ac:dyDescent="0.25">
      <c r="A9" s="35" t="s">
        <v>5</v>
      </c>
      <c r="B9" s="329" t="s">
        <v>19</v>
      </c>
      <c r="C9" s="330"/>
      <c r="D9" s="48"/>
      <c r="E9" s="314" t="str">
        <f ca="1">IF(NOT(_xlfn.XLOOKUP(A5,Table_LuT_Deelnemers[ID Deelnemer],Table_LuT_Deelnemers[Check 150],"&lt;Not in Checks&gt;",0,1)),_xlfn.XLOOKUP(150,Table_Foutmeldingen[Nr. Foutmelding],Table_Foutmeldingen[FOUT: Foutmelding],"&lt;Not in LuT Foutmeldingen&gt;",0,1),"")</f>
        <v/>
      </c>
      <c r="F9" s="315"/>
      <c r="G9" s="315"/>
      <c r="H9" s="315"/>
      <c r="I9" s="316"/>
    </row>
    <row r="10" spans="1:10" ht="15" customHeight="1" thickBot="1" x14ac:dyDescent="0.25">
      <c r="A10" s="47"/>
      <c r="B10" s="49"/>
      <c r="C10" s="49"/>
      <c r="D10" s="47"/>
      <c r="E10" s="47"/>
      <c r="F10" s="47"/>
      <c r="G10" s="47"/>
      <c r="H10" s="47"/>
      <c r="I10" s="47"/>
    </row>
    <row r="11" spans="1:10" ht="15" customHeight="1" thickBot="1" x14ac:dyDescent="0.25">
      <c r="A11" s="321" t="s">
        <v>36</v>
      </c>
      <c r="B11" s="322"/>
      <c r="C11" s="331"/>
      <c r="D11" s="336" t="s">
        <v>26</v>
      </c>
      <c r="E11" s="337"/>
      <c r="F11" s="336" t="s">
        <v>27</v>
      </c>
      <c r="G11" s="337"/>
      <c r="H11" s="336" t="s">
        <v>28</v>
      </c>
      <c r="I11" s="337"/>
    </row>
    <row r="12" spans="1:10" ht="30" customHeight="1" x14ac:dyDescent="0.2">
      <c r="A12" s="36" t="s">
        <v>22</v>
      </c>
      <c r="B12" s="37" t="s">
        <v>23</v>
      </c>
      <c r="C12" s="38" t="s">
        <v>24</v>
      </c>
      <c r="D12" s="39" t="s">
        <v>25</v>
      </c>
      <c r="E12" s="40" t="s">
        <v>29</v>
      </c>
      <c r="F12" s="39" t="s">
        <v>25</v>
      </c>
      <c r="G12" s="40" t="s">
        <v>29</v>
      </c>
      <c r="H12" s="39" t="s">
        <v>25</v>
      </c>
      <c r="I12" s="40" t="s">
        <v>29</v>
      </c>
      <c r="J12" s="48"/>
    </row>
    <row r="13" spans="1:10" ht="15" customHeight="1" x14ac:dyDescent="0.2">
      <c r="A13" s="51"/>
      <c r="B13" s="52"/>
      <c r="C13" s="53"/>
      <c r="D13" s="54"/>
      <c r="E13" s="55">
        <f>D13*$C13</f>
        <v>0</v>
      </c>
      <c r="F13" s="54"/>
      <c r="G13" s="55">
        <f>F13*$C13</f>
        <v>0</v>
      </c>
      <c r="H13" s="54"/>
      <c r="I13" s="55">
        <f>H13*$C13</f>
        <v>0</v>
      </c>
      <c r="J13" s="48"/>
    </row>
    <row r="14" spans="1:10" ht="15" customHeight="1" x14ac:dyDescent="0.2">
      <c r="A14" s="51"/>
      <c r="B14" s="52"/>
      <c r="C14" s="53"/>
      <c r="D14" s="54"/>
      <c r="E14" s="55">
        <f t="shared" ref="E14:E22" si="0">D14*$C14</f>
        <v>0</v>
      </c>
      <c r="F14" s="54"/>
      <c r="G14" s="55">
        <f t="shared" ref="G14:G22" si="1">F14*$C14</f>
        <v>0</v>
      </c>
      <c r="H14" s="54"/>
      <c r="I14" s="55">
        <f t="shared" ref="I14:I22" si="2">H14*$C14</f>
        <v>0</v>
      </c>
      <c r="J14" s="48"/>
    </row>
    <row r="15" spans="1:10" ht="15" customHeight="1" x14ac:dyDescent="0.2">
      <c r="A15" s="51"/>
      <c r="B15" s="52"/>
      <c r="C15" s="53"/>
      <c r="D15" s="54"/>
      <c r="E15" s="55">
        <f t="shared" si="0"/>
        <v>0</v>
      </c>
      <c r="F15" s="54"/>
      <c r="G15" s="55">
        <f t="shared" si="1"/>
        <v>0</v>
      </c>
      <c r="H15" s="54"/>
      <c r="I15" s="55">
        <f t="shared" si="2"/>
        <v>0</v>
      </c>
      <c r="J15" s="48"/>
    </row>
    <row r="16" spans="1:10" ht="15" customHeight="1" x14ac:dyDescent="0.2">
      <c r="A16" s="51"/>
      <c r="B16" s="52"/>
      <c r="C16" s="53"/>
      <c r="D16" s="54"/>
      <c r="E16" s="55">
        <f t="shared" si="0"/>
        <v>0</v>
      </c>
      <c r="F16" s="54"/>
      <c r="G16" s="55">
        <f t="shared" si="1"/>
        <v>0</v>
      </c>
      <c r="H16" s="54"/>
      <c r="I16" s="55">
        <f t="shared" si="2"/>
        <v>0</v>
      </c>
      <c r="J16" s="48"/>
    </row>
    <row r="17" spans="1:10" ht="15" customHeight="1" x14ac:dyDescent="0.2">
      <c r="A17" s="51"/>
      <c r="B17" s="52"/>
      <c r="C17" s="53"/>
      <c r="D17" s="54"/>
      <c r="E17" s="55">
        <f t="shared" si="0"/>
        <v>0</v>
      </c>
      <c r="F17" s="54"/>
      <c r="G17" s="55">
        <f t="shared" si="1"/>
        <v>0</v>
      </c>
      <c r="H17" s="54"/>
      <c r="I17" s="55">
        <f t="shared" si="2"/>
        <v>0</v>
      </c>
      <c r="J17" s="48"/>
    </row>
    <row r="18" spans="1:10" ht="15" customHeight="1" x14ac:dyDescent="0.2">
      <c r="A18" s="51"/>
      <c r="B18" s="52"/>
      <c r="C18" s="53"/>
      <c r="D18" s="54"/>
      <c r="E18" s="55">
        <f t="shared" si="0"/>
        <v>0</v>
      </c>
      <c r="F18" s="54"/>
      <c r="G18" s="55">
        <f t="shared" si="1"/>
        <v>0</v>
      </c>
      <c r="H18" s="54"/>
      <c r="I18" s="55">
        <f t="shared" si="2"/>
        <v>0</v>
      </c>
      <c r="J18" s="48"/>
    </row>
    <row r="19" spans="1:10" ht="15" customHeight="1" x14ac:dyDescent="0.2">
      <c r="A19" s="51"/>
      <c r="B19" s="52"/>
      <c r="C19" s="53"/>
      <c r="D19" s="54"/>
      <c r="E19" s="55">
        <f t="shared" si="0"/>
        <v>0</v>
      </c>
      <c r="F19" s="54"/>
      <c r="G19" s="55">
        <f t="shared" si="1"/>
        <v>0</v>
      </c>
      <c r="H19" s="54"/>
      <c r="I19" s="55">
        <f t="shared" si="2"/>
        <v>0</v>
      </c>
      <c r="J19" s="48"/>
    </row>
    <row r="20" spans="1:10" ht="15" customHeight="1" x14ac:dyDescent="0.2">
      <c r="A20" s="51"/>
      <c r="B20" s="52"/>
      <c r="C20" s="53"/>
      <c r="D20" s="54"/>
      <c r="E20" s="55">
        <f t="shared" si="0"/>
        <v>0</v>
      </c>
      <c r="F20" s="54"/>
      <c r="G20" s="55">
        <f t="shared" si="1"/>
        <v>0</v>
      </c>
      <c r="H20" s="54"/>
      <c r="I20" s="55">
        <f t="shared" si="2"/>
        <v>0</v>
      </c>
      <c r="J20" s="48"/>
    </row>
    <row r="21" spans="1:10" ht="15" customHeight="1" x14ac:dyDescent="0.2">
      <c r="A21" s="51"/>
      <c r="B21" s="52"/>
      <c r="C21" s="53"/>
      <c r="D21" s="54"/>
      <c r="E21" s="55">
        <f t="shared" si="0"/>
        <v>0</v>
      </c>
      <c r="F21" s="54"/>
      <c r="G21" s="55">
        <f t="shared" si="1"/>
        <v>0</v>
      </c>
      <c r="H21" s="54"/>
      <c r="I21" s="55">
        <f t="shared" si="2"/>
        <v>0</v>
      </c>
      <c r="J21" s="48"/>
    </row>
    <row r="22" spans="1:10" ht="15" customHeight="1" thickBot="1" x14ac:dyDescent="0.25">
      <c r="A22" s="56"/>
      <c r="B22" s="57"/>
      <c r="C22" s="58"/>
      <c r="D22" s="59"/>
      <c r="E22" s="60">
        <f t="shared" si="0"/>
        <v>0</v>
      </c>
      <c r="F22" s="59"/>
      <c r="G22" s="60">
        <f t="shared" si="1"/>
        <v>0</v>
      </c>
      <c r="H22" s="59"/>
      <c r="I22" s="60">
        <f t="shared" si="2"/>
        <v>0</v>
      </c>
      <c r="J22" s="48"/>
    </row>
    <row r="23" spans="1:10" s="45" customFormat="1" ht="15" customHeight="1" x14ac:dyDescent="0.2">
      <c r="A23" s="323" t="s">
        <v>30</v>
      </c>
      <c r="B23" s="324"/>
      <c r="C23" s="324"/>
      <c r="D23" s="41"/>
      <c r="E23" s="42">
        <f>SUBTOTAL(9,E13:E22)</f>
        <v>0</v>
      </c>
      <c r="F23" s="43"/>
      <c r="G23" s="42">
        <f>SUBTOTAL(9,G13:G22)</f>
        <v>0</v>
      </c>
      <c r="H23" s="43"/>
      <c r="I23" s="42">
        <f>SUBTOTAL(9,I13:I22)</f>
        <v>0</v>
      </c>
      <c r="J23" s="44"/>
    </row>
    <row r="24" spans="1:10" ht="15" customHeight="1" thickBot="1" x14ac:dyDescent="0.25">
      <c r="A24" s="317" t="s">
        <v>31</v>
      </c>
      <c r="B24" s="318"/>
      <c r="C24" s="318"/>
      <c r="D24" s="62"/>
      <c r="E24" s="63">
        <f>IF(Kostensystematiek=Vaste_uurtarief,0,(IF(Kostensystematiek=Integrale_Kosten,0,(IF(Kostensystematiek=Directe_Loonkosten,E23*0.5,0)))))</f>
        <v>0</v>
      </c>
      <c r="F24" s="61"/>
      <c r="G24" s="63">
        <f>IF(Kostensystematiek=Vaste_uurtarief,0,(IF(Kostensystematiek=Integrale_Kosten,0,(IF(Kostensystematiek=Directe_Loonkosten,G23*0.5,0)))))</f>
        <v>0</v>
      </c>
      <c r="H24" s="61"/>
      <c r="I24" s="63">
        <f>IF(Kostensystematiek=Vaste_uurtarief,0,(IF(Kostensystematiek=Integrale_Kosten,0,(IF(Kostensystematiek=Directe_Loonkosten,I23*0.5,0)))))</f>
        <v>0</v>
      </c>
      <c r="J24" s="48"/>
    </row>
    <row r="25" spans="1:10" ht="15" customHeight="1" thickBot="1" x14ac:dyDescent="0.25">
      <c r="A25" s="319" t="s">
        <v>32</v>
      </c>
      <c r="B25" s="320"/>
      <c r="C25" s="320"/>
      <c r="D25" s="65"/>
      <c r="E25" s="66">
        <f>SUBTOTAL(9,E13:E24)</f>
        <v>0</v>
      </c>
      <c r="F25" s="67"/>
      <c r="G25" s="66">
        <f>SUBTOTAL(9,G13:G24)</f>
        <v>0</v>
      </c>
      <c r="H25" s="67"/>
      <c r="I25" s="66">
        <f>SUBTOTAL(9,I13:I24)</f>
        <v>0</v>
      </c>
      <c r="J25" s="48"/>
    </row>
    <row r="26" spans="1:10" ht="15" customHeight="1" x14ac:dyDescent="0.2">
      <c r="A26" s="68"/>
      <c r="B26" s="68"/>
      <c r="C26" s="68"/>
      <c r="D26" s="68"/>
      <c r="E26" s="68"/>
      <c r="F26" s="68"/>
      <c r="G26" s="68"/>
      <c r="H26" s="68"/>
      <c r="I26" s="68"/>
    </row>
    <row r="27" spans="1:10" ht="15" customHeight="1" thickBot="1" x14ac:dyDescent="0.25">
      <c r="A27" s="47"/>
      <c r="B27" s="47"/>
      <c r="C27" s="47"/>
      <c r="D27" s="47"/>
      <c r="E27" s="47"/>
      <c r="F27" s="47"/>
      <c r="G27" s="47"/>
      <c r="H27" s="47"/>
      <c r="I27" s="47"/>
    </row>
    <row r="28" spans="1:10" ht="15" customHeight="1" thickBot="1" x14ac:dyDescent="0.25">
      <c r="A28" s="321" t="s">
        <v>37</v>
      </c>
      <c r="B28" s="322"/>
      <c r="C28" s="331"/>
      <c r="D28" s="336" t="s">
        <v>26</v>
      </c>
      <c r="E28" s="337"/>
      <c r="F28" s="336" t="s">
        <v>27</v>
      </c>
      <c r="G28" s="337"/>
      <c r="H28" s="336" t="s">
        <v>28</v>
      </c>
      <c r="I28" s="337"/>
    </row>
    <row r="29" spans="1:10" ht="30" customHeight="1" x14ac:dyDescent="0.2">
      <c r="A29" s="323" t="s">
        <v>33</v>
      </c>
      <c r="B29" s="341"/>
      <c r="C29" s="69" t="s">
        <v>43</v>
      </c>
      <c r="D29" s="70" t="s">
        <v>44</v>
      </c>
      <c r="E29" s="71" t="s">
        <v>45</v>
      </c>
      <c r="F29" s="70" t="s">
        <v>44</v>
      </c>
      <c r="G29" s="71" t="s">
        <v>45</v>
      </c>
      <c r="H29" s="70" t="s">
        <v>44</v>
      </c>
      <c r="I29" s="71" t="s">
        <v>45</v>
      </c>
    </row>
    <row r="30" spans="1:10" ht="15" customHeight="1" x14ac:dyDescent="0.2">
      <c r="A30" s="326"/>
      <c r="B30" s="335"/>
      <c r="C30" s="53"/>
      <c r="D30" s="54"/>
      <c r="E30" s="55">
        <f>D30*$C30</f>
        <v>0</v>
      </c>
      <c r="F30" s="54"/>
      <c r="G30" s="55">
        <f>F30*$C30</f>
        <v>0</v>
      </c>
      <c r="H30" s="54"/>
      <c r="I30" s="55">
        <f>H30*$C30</f>
        <v>0</v>
      </c>
    </row>
    <row r="31" spans="1:10" ht="15" customHeight="1" x14ac:dyDescent="0.2">
      <c r="A31" s="326"/>
      <c r="B31" s="335"/>
      <c r="C31" s="53"/>
      <c r="D31" s="54"/>
      <c r="E31" s="55">
        <f t="shared" ref="E31:E39" si="3">D31*$C31</f>
        <v>0</v>
      </c>
      <c r="F31" s="54"/>
      <c r="G31" s="55">
        <f t="shared" ref="G31:G39" si="4">F31*$C31</f>
        <v>0</v>
      </c>
      <c r="H31" s="54"/>
      <c r="I31" s="55">
        <f t="shared" ref="I31:I39" si="5">H31*$C31</f>
        <v>0</v>
      </c>
    </row>
    <row r="32" spans="1:10" ht="15" customHeight="1" x14ac:dyDescent="0.2">
      <c r="A32" s="326"/>
      <c r="B32" s="327"/>
      <c r="C32" s="72"/>
      <c r="D32" s="54"/>
      <c r="E32" s="55">
        <f t="shared" si="3"/>
        <v>0</v>
      </c>
      <c r="F32" s="54"/>
      <c r="G32" s="55">
        <f t="shared" si="4"/>
        <v>0</v>
      </c>
      <c r="H32" s="54"/>
      <c r="I32" s="55">
        <f t="shared" si="5"/>
        <v>0</v>
      </c>
    </row>
    <row r="33" spans="1:9" ht="15" customHeight="1" x14ac:dyDescent="0.2">
      <c r="A33" s="326"/>
      <c r="B33" s="335"/>
      <c r="C33" s="53"/>
      <c r="D33" s="54"/>
      <c r="E33" s="55">
        <f t="shared" si="3"/>
        <v>0</v>
      </c>
      <c r="F33" s="54"/>
      <c r="G33" s="55">
        <f t="shared" si="4"/>
        <v>0</v>
      </c>
      <c r="H33" s="54"/>
      <c r="I33" s="55">
        <f t="shared" si="5"/>
        <v>0</v>
      </c>
    </row>
    <row r="34" spans="1:9" ht="15" customHeight="1" x14ac:dyDescent="0.2">
      <c r="A34" s="326"/>
      <c r="B34" s="335"/>
      <c r="C34" s="53"/>
      <c r="D34" s="54"/>
      <c r="E34" s="55">
        <f t="shared" si="3"/>
        <v>0</v>
      </c>
      <c r="F34" s="54"/>
      <c r="G34" s="55">
        <f t="shared" si="4"/>
        <v>0</v>
      </c>
      <c r="H34" s="54"/>
      <c r="I34" s="55">
        <f t="shared" si="5"/>
        <v>0</v>
      </c>
    </row>
    <row r="35" spans="1:9" ht="15" customHeight="1" x14ac:dyDescent="0.2">
      <c r="A35" s="326"/>
      <c r="B35" s="327"/>
      <c r="C35" s="72"/>
      <c r="D35" s="54"/>
      <c r="E35" s="55">
        <f t="shared" si="3"/>
        <v>0</v>
      </c>
      <c r="F35" s="54"/>
      <c r="G35" s="55">
        <f t="shared" si="4"/>
        <v>0</v>
      </c>
      <c r="H35" s="54"/>
      <c r="I35" s="55">
        <f t="shared" si="5"/>
        <v>0</v>
      </c>
    </row>
    <row r="36" spans="1:9" ht="15" customHeight="1" x14ac:dyDescent="0.2">
      <c r="A36" s="326"/>
      <c r="B36" s="327"/>
      <c r="C36" s="72"/>
      <c r="D36" s="54"/>
      <c r="E36" s="55">
        <f t="shared" si="3"/>
        <v>0</v>
      </c>
      <c r="F36" s="54"/>
      <c r="G36" s="55">
        <f t="shared" si="4"/>
        <v>0</v>
      </c>
      <c r="H36" s="54"/>
      <c r="I36" s="55">
        <f t="shared" si="5"/>
        <v>0</v>
      </c>
    </row>
    <row r="37" spans="1:9" ht="15" customHeight="1" x14ac:dyDescent="0.2">
      <c r="A37" s="326"/>
      <c r="B37" s="335"/>
      <c r="C37" s="53"/>
      <c r="D37" s="54"/>
      <c r="E37" s="55">
        <f t="shared" si="3"/>
        <v>0</v>
      </c>
      <c r="F37" s="54"/>
      <c r="G37" s="55">
        <f t="shared" si="4"/>
        <v>0</v>
      </c>
      <c r="H37" s="54"/>
      <c r="I37" s="55">
        <f t="shared" si="5"/>
        <v>0</v>
      </c>
    </row>
    <row r="38" spans="1:9" ht="15" customHeight="1" x14ac:dyDescent="0.2">
      <c r="A38" s="326"/>
      <c r="B38" s="327"/>
      <c r="C38" s="72"/>
      <c r="D38" s="54"/>
      <c r="E38" s="55">
        <f t="shared" si="3"/>
        <v>0</v>
      </c>
      <c r="F38" s="54"/>
      <c r="G38" s="55">
        <f t="shared" si="4"/>
        <v>0</v>
      </c>
      <c r="H38" s="54"/>
      <c r="I38" s="55">
        <f t="shared" si="5"/>
        <v>0</v>
      </c>
    </row>
    <row r="39" spans="1:9" ht="15" customHeight="1" thickBot="1" x14ac:dyDescent="0.25">
      <c r="A39" s="338"/>
      <c r="B39" s="339"/>
      <c r="C39" s="73"/>
      <c r="D39" s="59"/>
      <c r="E39" s="60">
        <f t="shared" si="3"/>
        <v>0</v>
      </c>
      <c r="F39" s="59"/>
      <c r="G39" s="60">
        <f t="shared" si="4"/>
        <v>0</v>
      </c>
      <c r="H39" s="59"/>
      <c r="I39" s="60">
        <f t="shared" si="5"/>
        <v>0</v>
      </c>
    </row>
    <row r="40" spans="1:9" ht="15" customHeight="1" thickBot="1" x14ac:dyDescent="0.25">
      <c r="A40" s="321" t="s">
        <v>34</v>
      </c>
      <c r="B40" s="322"/>
      <c r="C40" s="322"/>
      <c r="D40" s="35"/>
      <c r="E40" s="66">
        <f>SUBTOTAL(9,E30:E39)</f>
        <v>0</v>
      </c>
      <c r="F40" s="67"/>
      <c r="G40" s="66">
        <f>SUBTOTAL(9,G30:G39)</f>
        <v>0</v>
      </c>
      <c r="H40" s="67"/>
      <c r="I40" s="66">
        <f>SUBTOTAL(9,I28:I39)</f>
        <v>0</v>
      </c>
    </row>
    <row r="41" spans="1:9" ht="15" customHeight="1" x14ac:dyDescent="0.2">
      <c r="A41" s="68"/>
      <c r="B41" s="68"/>
      <c r="C41" s="68"/>
      <c r="D41" s="68"/>
      <c r="E41" s="68"/>
      <c r="F41" s="68"/>
      <c r="G41" s="68"/>
      <c r="H41" s="68"/>
      <c r="I41" s="68"/>
    </row>
    <row r="42" spans="1:9" ht="15" customHeight="1" thickBot="1" x14ac:dyDescent="0.25">
      <c r="A42" s="47"/>
      <c r="B42" s="47"/>
      <c r="C42" s="47"/>
      <c r="D42" s="47"/>
      <c r="E42" s="47"/>
      <c r="F42" s="47"/>
      <c r="G42" s="47"/>
      <c r="H42" s="47"/>
      <c r="I42" s="47"/>
    </row>
    <row r="43" spans="1:9" ht="15" customHeight="1" thickBot="1" x14ac:dyDescent="0.25">
      <c r="A43" s="332" t="s">
        <v>81</v>
      </c>
      <c r="B43" s="333"/>
      <c r="C43" s="334"/>
      <c r="D43" s="336" t="s">
        <v>26</v>
      </c>
      <c r="E43" s="337"/>
      <c r="F43" s="336" t="s">
        <v>27</v>
      </c>
      <c r="G43" s="337"/>
      <c r="H43" s="336" t="s">
        <v>28</v>
      </c>
      <c r="I43" s="337"/>
    </row>
    <row r="44" spans="1:9" ht="30" customHeight="1" x14ac:dyDescent="0.2">
      <c r="A44" s="323" t="s">
        <v>33</v>
      </c>
      <c r="B44" s="324"/>
      <c r="C44" s="325"/>
      <c r="D44" s="74"/>
      <c r="E44" s="75" t="s">
        <v>15</v>
      </c>
      <c r="F44" s="76"/>
      <c r="G44" s="75" t="s">
        <v>15</v>
      </c>
      <c r="H44" s="77"/>
      <c r="I44" s="75" t="s">
        <v>15</v>
      </c>
    </row>
    <row r="45" spans="1:9" ht="15" customHeight="1" x14ac:dyDescent="0.2">
      <c r="A45" s="326"/>
      <c r="B45" s="327"/>
      <c r="C45" s="328"/>
      <c r="D45" s="62"/>
      <c r="E45" s="78"/>
      <c r="F45" s="61"/>
      <c r="G45" s="78"/>
      <c r="H45" s="79"/>
      <c r="I45" s="78"/>
    </row>
    <row r="46" spans="1:9" ht="15" customHeight="1" x14ac:dyDescent="0.2">
      <c r="A46" s="326"/>
      <c r="B46" s="327"/>
      <c r="C46" s="328"/>
      <c r="D46" s="62"/>
      <c r="E46" s="78"/>
      <c r="F46" s="61"/>
      <c r="G46" s="78"/>
      <c r="H46" s="79"/>
      <c r="I46" s="78"/>
    </row>
    <row r="47" spans="1:9" ht="15" customHeight="1" x14ac:dyDescent="0.2">
      <c r="A47" s="326"/>
      <c r="B47" s="327"/>
      <c r="C47" s="328"/>
      <c r="D47" s="62"/>
      <c r="E47" s="78"/>
      <c r="F47" s="61"/>
      <c r="G47" s="78"/>
      <c r="H47" s="79"/>
      <c r="I47" s="78"/>
    </row>
    <row r="48" spans="1:9" ht="15" customHeight="1" x14ac:dyDescent="0.2">
      <c r="A48" s="326"/>
      <c r="B48" s="327"/>
      <c r="C48" s="328"/>
      <c r="D48" s="62"/>
      <c r="E48" s="78"/>
      <c r="F48" s="61"/>
      <c r="G48" s="78"/>
      <c r="H48" s="79"/>
      <c r="I48" s="78"/>
    </row>
    <row r="49" spans="1:10" ht="15" customHeight="1" x14ac:dyDescent="0.2">
      <c r="A49" s="326"/>
      <c r="B49" s="327"/>
      <c r="C49" s="328"/>
      <c r="D49" s="62"/>
      <c r="E49" s="78"/>
      <c r="F49" s="61"/>
      <c r="G49" s="78"/>
      <c r="H49" s="79"/>
      <c r="I49" s="78"/>
    </row>
    <row r="50" spans="1:10" ht="15" customHeight="1" x14ac:dyDescent="0.2">
      <c r="A50" s="326"/>
      <c r="B50" s="327"/>
      <c r="C50" s="328"/>
      <c r="D50" s="62"/>
      <c r="E50" s="78"/>
      <c r="F50" s="61"/>
      <c r="G50" s="78"/>
      <c r="H50" s="79"/>
      <c r="I50" s="78"/>
    </row>
    <row r="51" spans="1:10" ht="15" customHeight="1" x14ac:dyDescent="0.2">
      <c r="A51" s="326"/>
      <c r="B51" s="327"/>
      <c r="C51" s="328"/>
      <c r="D51" s="62"/>
      <c r="E51" s="78"/>
      <c r="F51" s="61"/>
      <c r="G51" s="78"/>
      <c r="H51" s="79"/>
      <c r="I51" s="78"/>
    </row>
    <row r="52" spans="1:10" ht="15" customHeight="1" x14ac:dyDescent="0.2">
      <c r="A52" s="326"/>
      <c r="B52" s="327"/>
      <c r="C52" s="328"/>
      <c r="D52" s="62"/>
      <c r="E52" s="78"/>
      <c r="F52" s="61"/>
      <c r="G52" s="78"/>
      <c r="H52" s="79"/>
      <c r="I52" s="78"/>
    </row>
    <row r="53" spans="1:10" ht="15" customHeight="1" x14ac:dyDescent="0.2">
      <c r="A53" s="326"/>
      <c r="B53" s="327"/>
      <c r="C53" s="328"/>
      <c r="D53" s="62"/>
      <c r="E53" s="78"/>
      <c r="F53" s="61"/>
      <c r="G53" s="78"/>
      <c r="H53" s="79"/>
      <c r="I53" s="78"/>
    </row>
    <row r="54" spans="1:10" ht="15" customHeight="1" thickBot="1" x14ac:dyDescent="0.25">
      <c r="A54" s="338"/>
      <c r="B54" s="339"/>
      <c r="C54" s="340"/>
      <c r="D54" s="80"/>
      <c r="E54" s="81"/>
      <c r="F54" s="61"/>
      <c r="G54" s="81"/>
      <c r="H54" s="79"/>
      <c r="I54" s="81"/>
    </row>
    <row r="55" spans="1:10" ht="15" customHeight="1" thickBot="1" x14ac:dyDescent="0.25">
      <c r="A55" s="321" t="s">
        <v>35</v>
      </c>
      <c r="B55" s="322"/>
      <c r="C55" s="322"/>
      <c r="D55" s="82"/>
      <c r="E55" s="66">
        <f>SUBTOTAL(9,E45:E54)</f>
        <v>0</v>
      </c>
      <c r="F55" s="67"/>
      <c r="G55" s="66">
        <f>SUBTOTAL(9,G45:G54)</f>
        <v>0</v>
      </c>
      <c r="H55" s="83"/>
      <c r="I55" s="66">
        <f>SUBTOTAL(9,I45:I54)</f>
        <v>0</v>
      </c>
      <c r="J55" s="84">
        <f>SUM(E55,G55,I55)</f>
        <v>0</v>
      </c>
    </row>
    <row r="56" spans="1:10" ht="15" customHeight="1" x14ac:dyDescent="0.2">
      <c r="A56" s="68"/>
      <c r="B56" s="68"/>
      <c r="C56" s="68"/>
      <c r="D56" s="68"/>
      <c r="E56" s="68"/>
      <c r="F56" s="68"/>
      <c r="G56" s="68"/>
      <c r="H56" s="68"/>
      <c r="I56" s="68"/>
    </row>
    <row r="57" spans="1:10" ht="15" customHeight="1" thickBot="1" x14ac:dyDescent="0.25">
      <c r="A57" s="47"/>
      <c r="B57" s="47"/>
      <c r="C57" s="47"/>
      <c r="D57" s="47"/>
      <c r="E57" s="47"/>
      <c r="F57" s="47"/>
      <c r="G57" s="47"/>
      <c r="H57" s="47"/>
      <c r="I57" s="47"/>
    </row>
    <row r="58" spans="1:10" ht="15" customHeight="1" thickBot="1" x14ac:dyDescent="0.25">
      <c r="A58" s="321" t="s">
        <v>38</v>
      </c>
      <c r="B58" s="322"/>
      <c r="C58" s="331"/>
      <c r="D58" s="336" t="s">
        <v>26</v>
      </c>
      <c r="E58" s="337"/>
      <c r="F58" s="336" t="s">
        <v>27</v>
      </c>
      <c r="G58" s="337"/>
      <c r="H58" s="336" t="s">
        <v>28</v>
      </c>
      <c r="I58" s="337"/>
    </row>
    <row r="59" spans="1:10" ht="30" customHeight="1" x14ac:dyDescent="0.2">
      <c r="A59" s="323" t="s">
        <v>33</v>
      </c>
      <c r="B59" s="324"/>
      <c r="C59" s="325"/>
      <c r="D59" s="74"/>
      <c r="E59" s="75" t="s">
        <v>15</v>
      </c>
      <c r="F59" s="77"/>
      <c r="G59" s="75" t="s">
        <v>15</v>
      </c>
      <c r="H59" s="77"/>
      <c r="I59" s="75" t="s">
        <v>15</v>
      </c>
    </row>
    <row r="60" spans="1:10" ht="15" customHeight="1" x14ac:dyDescent="0.2">
      <c r="A60" s="326"/>
      <c r="B60" s="327"/>
      <c r="C60" s="328"/>
      <c r="D60" s="62"/>
      <c r="E60" s="78"/>
      <c r="F60" s="79"/>
      <c r="G60" s="78"/>
      <c r="H60" s="79"/>
      <c r="I60" s="78"/>
    </row>
    <row r="61" spans="1:10" ht="15" customHeight="1" x14ac:dyDescent="0.2">
      <c r="A61" s="326"/>
      <c r="B61" s="327"/>
      <c r="C61" s="328"/>
      <c r="D61" s="62"/>
      <c r="E61" s="78"/>
      <c r="F61" s="79"/>
      <c r="G61" s="78"/>
      <c r="H61" s="79"/>
      <c r="I61" s="78"/>
    </row>
    <row r="62" spans="1:10" ht="15" customHeight="1" x14ac:dyDescent="0.2">
      <c r="A62" s="326"/>
      <c r="B62" s="327"/>
      <c r="C62" s="328"/>
      <c r="D62" s="62"/>
      <c r="E62" s="78"/>
      <c r="F62" s="79"/>
      <c r="G62" s="78"/>
      <c r="H62" s="79"/>
      <c r="I62" s="78"/>
    </row>
    <row r="63" spans="1:10" ht="15" customHeight="1" x14ac:dyDescent="0.2">
      <c r="A63" s="326"/>
      <c r="B63" s="327"/>
      <c r="C63" s="328"/>
      <c r="D63" s="62"/>
      <c r="E63" s="78"/>
      <c r="F63" s="79"/>
      <c r="G63" s="78"/>
      <c r="H63" s="79"/>
      <c r="I63" s="78"/>
    </row>
    <row r="64" spans="1:10" ht="15" customHeight="1" x14ac:dyDescent="0.2">
      <c r="A64" s="326"/>
      <c r="B64" s="327"/>
      <c r="C64" s="328"/>
      <c r="D64" s="62"/>
      <c r="E64" s="78"/>
      <c r="F64" s="79"/>
      <c r="G64" s="78"/>
      <c r="H64" s="79"/>
      <c r="I64" s="78"/>
    </row>
    <row r="65" spans="1:11" ht="15" customHeight="1" x14ac:dyDescent="0.2">
      <c r="A65" s="326"/>
      <c r="B65" s="327"/>
      <c r="C65" s="328"/>
      <c r="D65" s="62"/>
      <c r="E65" s="78"/>
      <c r="F65" s="79"/>
      <c r="G65" s="78"/>
      <c r="H65" s="79"/>
      <c r="I65" s="78"/>
    </row>
    <row r="66" spans="1:11" ht="15" customHeight="1" x14ac:dyDescent="0.2">
      <c r="A66" s="326"/>
      <c r="B66" s="327"/>
      <c r="C66" s="328"/>
      <c r="D66" s="62"/>
      <c r="E66" s="78"/>
      <c r="F66" s="79"/>
      <c r="G66" s="78"/>
      <c r="H66" s="79"/>
      <c r="I66" s="78"/>
    </row>
    <row r="67" spans="1:11" ht="15" customHeight="1" x14ac:dyDescent="0.2">
      <c r="A67" s="326"/>
      <c r="B67" s="327"/>
      <c r="C67" s="328"/>
      <c r="D67" s="62"/>
      <c r="E67" s="78"/>
      <c r="F67" s="79"/>
      <c r="G67" s="78"/>
      <c r="H67" s="79"/>
      <c r="I67" s="78"/>
    </row>
    <row r="68" spans="1:11" ht="15" customHeight="1" x14ac:dyDescent="0.2">
      <c r="A68" s="326"/>
      <c r="B68" s="327"/>
      <c r="C68" s="328"/>
      <c r="D68" s="62"/>
      <c r="E68" s="78"/>
      <c r="F68" s="79"/>
      <c r="G68" s="78"/>
      <c r="H68" s="79"/>
      <c r="I68" s="78"/>
    </row>
    <row r="69" spans="1:11" ht="15" customHeight="1" thickBot="1" x14ac:dyDescent="0.25">
      <c r="A69" s="338"/>
      <c r="B69" s="339"/>
      <c r="C69" s="340"/>
      <c r="D69" s="80"/>
      <c r="E69" s="81"/>
      <c r="F69" s="79"/>
      <c r="G69" s="81"/>
      <c r="H69" s="79"/>
      <c r="I69" s="81"/>
    </row>
    <row r="70" spans="1:11" ht="15" customHeight="1" thickBot="1" x14ac:dyDescent="0.25">
      <c r="A70" s="321" t="s">
        <v>39</v>
      </c>
      <c r="B70" s="322"/>
      <c r="C70" s="322"/>
      <c r="D70" s="82"/>
      <c r="E70" s="66">
        <f>SUBTOTAL(9,E60:E69)</f>
        <v>0</v>
      </c>
      <c r="F70" s="83"/>
      <c r="G70" s="66">
        <f>SUBTOTAL(9,G60:G69)</f>
        <v>0</v>
      </c>
      <c r="H70" s="83"/>
      <c r="I70" s="66">
        <f>SUBTOTAL(9,I60:I69)</f>
        <v>0</v>
      </c>
    </row>
    <row r="71" spans="1:11" ht="15" customHeight="1" x14ac:dyDescent="0.2">
      <c r="A71" s="68"/>
      <c r="B71" s="68"/>
      <c r="C71" s="68"/>
      <c r="D71" s="68"/>
      <c r="E71" s="68"/>
      <c r="F71" s="68"/>
      <c r="G71" s="68"/>
      <c r="H71" s="68"/>
      <c r="I71" s="68"/>
    </row>
    <row r="72" spans="1:11" ht="15" customHeight="1" thickBot="1" x14ac:dyDescent="0.25">
      <c r="A72" s="47"/>
      <c r="B72" s="47"/>
      <c r="C72" s="47"/>
      <c r="D72" s="47"/>
      <c r="E72" s="47"/>
      <c r="F72" s="47"/>
      <c r="G72" s="47"/>
      <c r="H72" s="47"/>
      <c r="I72" s="47"/>
      <c r="J72" s="47"/>
    </row>
    <row r="73" spans="1:11" ht="15" customHeight="1" thickBot="1" x14ac:dyDescent="0.25">
      <c r="A73" s="323" t="s">
        <v>112</v>
      </c>
      <c r="B73" s="324"/>
      <c r="C73" s="325"/>
      <c r="D73" s="336" t="s">
        <v>26</v>
      </c>
      <c r="E73" s="337"/>
      <c r="F73" s="336" t="s">
        <v>27</v>
      </c>
      <c r="G73" s="337"/>
      <c r="H73" s="336" t="s">
        <v>28</v>
      </c>
      <c r="I73" s="337"/>
      <c r="J73" s="85" t="s">
        <v>41</v>
      </c>
      <c r="K73" s="48"/>
    </row>
    <row r="74" spans="1:11" ht="15" customHeight="1" thickBot="1" x14ac:dyDescent="0.25">
      <c r="A74" s="317" t="s">
        <v>40</v>
      </c>
      <c r="B74" s="318"/>
      <c r="C74" s="318"/>
      <c r="D74" s="74"/>
      <c r="E74" s="86">
        <f>ROUNDDOWN(SUBTOTAL(9,E13:E70),0)</f>
        <v>0</v>
      </c>
      <c r="F74" s="61"/>
      <c r="G74" s="86">
        <f>ROUNDDOWN(SUBTOTAL(9,G13:G70),0)</f>
        <v>0</v>
      </c>
      <c r="H74" s="61"/>
      <c r="I74" s="86">
        <f>ROUNDDOWN(SUBTOTAL(9,I13:I70),0)</f>
        <v>0</v>
      </c>
      <c r="J74" s="84">
        <f>SUM(E74,G74,I74)</f>
        <v>0</v>
      </c>
      <c r="K74" s="48"/>
    </row>
    <row r="75" spans="1:11" ht="15" customHeight="1" thickBot="1" x14ac:dyDescent="0.25">
      <c r="A75" s="317" t="s">
        <v>42</v>
      </c>
      <c r="B75" s="318"/>
      <c r="C75" s="318"/>
      <c r="D75" s="62"/>
      <c r="E75" s="14" cm="1">
        <f t="array" aca="1" ref="E75" ca="1">_xlfn.XLOOKUP(Var_Sub.instr.&amp;" # "&amp;IF(_xlfn.XLOOKUP($A$5,Table_LuT_Deelnemers[ID Deelnemer],Table_LuT_Deelnemers[Is MKB?]),"TRUE","FALSE"),Table_Max_Subsidie_HTSM[Sub.instr. '# Is MKB?],Table_Max_Subsidie_HTSM[FO],"&lt;Not in LuT&gt;",0,1)</f>
        <v>0</v>
      </c>
      <c r="F75" s="61"/>
      <c r="G75" s="14" cm="1">
        <f t="array" aca="1" ref="G75" ca="1">_xlfn.XLOOKUP(Var_Sub.instr.&amp;" # "&amp;IF(_xlfn.XLOOKUP($A$5,Table_LuT_Deelnemers[ID Deelnemer],Table_LuT_Deelnemers[Is MKB?]),"TRUE","FALSE"),Table_Max_Subsidie_HTSM[Sub.instr. '# Is MKB?],Table_Max_Subsidie_HTSM[IO],"&lt;Not in LuT&gt;",0,1)</f>
        <v>0</v>
      </c>
      <c r="H75" s="61"/>
      <c r="I75" s="14" cm="1">
        <f t="array" aca="1" ref="I75" ca="1">_xlfn.XLOOKUP(Var_Sub.instr.&amp;" # "&amp;IF(_xlfn.XLOOKUP($A$5,Table_LuT_Deelnemers[ID Deelnemer],Table_LuT_Deelnemers[Is MKB?]),"TRUE","FALSE"),Table_Max_Subsidie_HTSM[Sub.instr. '# Is MKB?],Table_Max_Subsidie_HTSM[EO],"&lt;Not in LuT&gt;",0,1)</f>
        <v>0</v>
      </c>
      <c r="J75" s="87"/>
      <c r="K75" s="48"/>
    </row>
    <row r="76" spans="1:11" ht="15" customHeight="1" thickBot="1" x14ac:dyDescent="0.25">
      <c r="A76" s="319" t="s">
        <v>57</v>
      </c>
      <c r="B76" s="320"/>
      <c r="C76" s="320"/>
      <c r="D76" s="65"/>
      <c r="E76" s="88">
        <f ca="1">ROUNDDOWN(E75*Kosten_FO,0)</f>
        <v>0</v>
      </c>
      <c r="F76" s="64"/>
      <c r="G76" s="88">
        <f ca="1">ROUNDDOWN(G75*Kosten_IO,0)</f>
        <v>0</v>
      </c>
      <c r="H76" s="64"/>
      <c r="I76" s="88">
        <f ca="1">ROUNDDOWN(I75*Kosten_EO,0)</f>
        <v>0</v>
      </c>
      <c r="J76" s="89">
        <f ca="1">SUM(E76,G76,I76)</f>
        <v>0</v>
      </c>
      <c r="K76" s="48"/>
    </row>
  </sheetData>
  <sheetProtection algorithmName="SHA-512" hashValue="a259cI1caxspVsiF+KrHzjjiL4/gksMXlmbDVhoSAMJoKmHYyEFVPb1sAh0w4VuyYxlQQWxM9FipS86qifLSYQ==" saltValue="7sDo62myRQO3ReubCpaRVA==" spinCount="100000" sheet="1" objects="1" scenarios="1" selectLockedCells="1"/>
  <mergeCells count="64">
    <mergeCell ref="H28:I28"/>
    <mergeCell ref="B9:C9"/>
    <mergeCell ref="A11:C11"/>
    <mergeCell ref="D11:E11"/>
    <mergeCell ref="F11:G11"/>
    <mergeCell ref="H11:I11"/>
    <mergeCell ref="A23:C23"/>
    <mergeCell ref="A24:C24"/>
    <mergeCell ref="A25:C25"/>
    <mergeCell ref="A28:C28"/>
    <mergeCell ref="D28:E28"/>
    <mergeCell ref="F28:G28"/>
    <mergeCell ref="E9:I9"/>
    <mergeCell ref="A40:C40"/>
    <mergeCell ref="A29:B29"/>
    <mergeCell ref="A30:B30"/>
    <mergeCell ref="A31:B31"/>
    <mergeCell ref="A32:B32"/>
    <mergeCell ref="A33:B33"/>
    <mergeCell ref="A34:B34"/>
    <mergeCell ref="A35:B35"/>
    <mergeCell ref="A36:B36"/>
    <mergeCell ref="A37:B37"/>
    <mergeCell ref="A38:B38"/>
    <mergeCell ref="A39:B39"/>
    <mergeCell ref="A51:C51"/>
    <mergeCell ref="A43:C43"/>
    <mergeCell ref="D43:E43"/>
    <mergeCell ref="F43:G43"/>
    <mergeCell ref="H43:I43"/>
    <mergeCell ref="A44:C44"/>
    <mergeCell ref="A45:C45"/>
    <mergeCell ref="A46:C46"/>
    <mergeCell ref="A47:C47"/>
    <mergeCell ref="A48:C48"/>
    <mergeCell ref="A49:C49"/>
    <mergeCell ref="A50:C50"/>
    <mergeCell ref="A62:C62"/>
    <mergeCell ref="A52:C52"/>
    <mergeCell ref="A53:C53"/>
    <mergeCell ref="A54:C54"/>
    <mergeCell ref="A55:C55"/>
    <mergeCell ref="A58:C58"/>
    <mergeCell ref="F58:G58"/>
    <mergeCell ref="H58:I58"/>
    <mergeCell ref="A59:C59"/>
    <mergeCell ref="A60:C60"/>
    <mergeCell ref="A61:C61"/>
    <mergeCell ref="D58:E58"/>
    <mergeCell ref="D73:E73"/>
    <mergeCell ref="F73:G73"/>
    <mergeCell ref="H73:I73"/>
    <mergeCell ref="A63:C63"/>
    <mergeCell ref="A64:C64"/>
    <mergeCell ref="A65:C65"/>
    <mergeCell ref="A66:C66"/>
    <mergeCell ref="A67:C67"/>
    <mergeCell ref="A68:C68"/>
    <mergeCell ref="A74:C74"/>
    <mergeCell ref="A75:C75"/>
    <mergeCell ref="A76:C76"/>
    <mergeCell ref="A69:C69"/>
    <mergeCell ref="A70:C70"/>
    <mergeCell ref="A73:C73"/>
  </mergeCells>
  <dataValidations count="1">
    <dataValidation type="list" allowBlank="1" showInputMessage="1" showErrorMessage="1" sqref="B9" xr:uid="{CD34F2AB-4655-4433-BC3A-D3C9C4001741}">
      <formula1>ValList_Kostensystematiek</formula1>
    </dataValidation>
  </dataValidations>
  <printOptions gridLines="1"/>
  <pageMargins left="0.74803149606299213" right="0.74803149606299213" top="0.98425196850393704" bottom="0.98425196850393704" header="0.51181102362204722" footer="0.51181102362204722"/>
  <pageSetup paperSize="9" scale="44" orientation="portrait" horizontalDpi="4294967292" verticalDpi="300" r:id="rId1"/>
  <headerFooter alignWithMargins="0">
    <oddFooter>&amp;L&amp;8Erna Olislaegers
&amp;D at &amp;T&amp;C&amp;8&amp;P/&amp;N&amp;R&amp;8File: &amp;F
Sheet: &amp;A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7BCC7-FE25-4478-8B9E-AC123FF40881}">
  <sheetPr codeName="Sheet14">
    <pageSetUpPr fitToPage="1"/>
  </sheetPr>
  <dimension ref="A1:K76"/>
  <sheetViews>
    <sheetView zoomScale="85" zoomScaleNormal="85" workbookViewId="0">
      <selection activeCell="B9" sqref="B9:C9"/>
    </sheetView>
  </sheetViews>
  <sheetFormatPr defaultColWidth="9.140625" defaultRowHeight="15" customHeight="1" x14ac:dyDescent="0.2"/>
  <cols>
    <col min="1" max="2" width="45.7109375" style="46" customWidth="1"/>
    <col min="3" max="3" width="12.7109375" style="46" customWidth="1"/>
    <col min="4" max="4" width="9.7109375" style="46" customWidth="1"/>
    <col min="5" max="5" width="12.7109375" style="46" customWidth="1"/>
    <col min="6" max="6" width="9.7109375" style="46" customWidth="1"/>
    <col min="7" max="7" width="12.7109375" style="46" customWidth="1"/>
    <col min="8" max="8" width="9.7109375" style="46" customWidth="1"/>
    <col min="9" max="10" width="12.7109375" style="46" customWidth="1"/>
    <col min="11" max="16384" width="9.140625" style="46"/>
  </cols>
  <sheetData>
    <row r="1" spans="1:10" s="92" customFormat="1" ht="30" customHeight="1" x14ac:dyDescent="0.4">
      <c r="A1" s="22" t="str" cm="1">
        <f t="array" aca="1" ref="A1" ca="1">"Begroting – " &amp; MID(CELL("filename",$A$1),FIND("]",CELL("filename",$A$1))+1,255)&amp;IF(B5="","",": "&amp;B5)</f>
        <v>Begroting – Deelnemer 9</v>
      </c>
    </row>
    <row r="2" spans="1:10" ht="15" customHeight="1" x14ac:dyDescent="0.2">
      <c r="A2" s="90" t="s">
        <v>101</v>
      </c>
    </row>
    <row r="3" spans="1:10" ht="15" customHeight="1" thickBot="1" x14ac:dyDescent="0.25">
      <c r="A3" s="47"/>
      <c r="B3" s="47"/>
      <c r="C3" s="47"/>
    </row>
    <row r="4" spans="1:10" ht="15" customHeight="1" x14ac:dyDescent="0.2">
      <c r="A4" s="25" t="s">
        <v>10</v>
      </c>
      <c r="B4" s="26" t="str">
        <f>IF(ISBLANK(Projectacroniem),"",Projectacroniem)</f>
        <v/>
      </c>
      <c r="C4" s="27"/>
      <c r="D4" s="48"/>
    </row>
    <row r="5" spans="1:10" ht="15" customHeight="1" x14ac:dyDescent="0.2">
      <c r="A5" s="28" t="str" cm="1">
        <f t="array" aca="1" ref="A5" ca="1">MID(CELL("filename",$A$1),FIND("]",CELL("filename",$A$1))+1,255)</f>
        <v>Deelnemer 9</v>
      </c>
      <c r="B5" s="29" t="str" cm="1">
        <f t="array" aca="1" ref="B5" ca="1">IF(ISBLANK(INDIRECT(_xlfn.XLOOKUP(A5,Table_LuT_Deelnemers[ID Deelnemer],Table_LuT_Deelnemers[Referentienaam Deelnemer],"",0,1))),"",INDIRECT(_xlfn.XLOOKUP(A5,Table_LuT_Deelnemers[ID Deelnemer],Table_LuT_Deelnemers[Referentienaam Deelnemer],"",0,1)))</f>
        <v/>
      </c>
      <c r="C5" s="27"/>
      <c r="D5" s="48"/>
    </row>
    <row r="6" spans="1:10" ht="15" customHeight="1" thickBot="1" x14ac:dyDescent="0.25">
      <c r="A6" s="30" t="s">
        <v>1</v>
      </c>
      <c r="B6" s="31" t="str">
        <f ca="1">_xlfn.XLOOKUP(B5,'Basisgegevens Aanvraag'!B8:B17,'Basisgegevens Aanvraag'!C8:C17,"",0,1)</f>
        <v/>
      </c>
      <c r="C6" s="27"/>
      <c r="D6" s="48"/>
    </row>
    <row r="7" spans="1:10" ht="15" customHeight="1" x14ac:dyDescent="0.2">
      <c r="A7" s="32"/>
      <c r="B7" s="27"/>
      <c r="C7" s="27"/>
      <c r="D7" s="48"/>
    </row>
    <row r="8" spans="1:10" ht="15" customHeight="1" thickBot="1" x14ac:dyDescent="0.25">
      <c r="A8" s="91" t="s">
        <v>21</v>
      </c>
      <c r="B8" s="34"/>
      <c r="C8" s="27"/>
      <c r="D8" s="48"/>
    </row>
    <row r="9" spans="1:10" ht="15" customHeight="1" thickBot="1" x14ac:dyDescent="0.25">
      <c r="A9" s="35" t="s">
        <v>5</v>
      </c>
      <c r="B9" s="329" t="s">
        <v>19</v>
      </c>
      <c r="C9" s="330"/>
      <c r="D9" s="48"/>
      <c r="E9" s="314" t="str">
        <f ca="1">IF(NOT(_xlfn.XLOOKUP(A5,Table_LuT_Deelnemers[ID Deelnemer],Table_LuT_Deelnemers[Check 150],"&lt;Not in Checks&gt;",0,1)),_xlfn.XLOOKUP(150,Table_Foutmeldingen[Nr. Foutmelding],Table_Foutmeldingen[FOUT: Foutmelding],"&lt;Not in LuT Foutmeldingen&gt;",0,1),"")</f>
        <v/>
      </c>
      <c r="F9" s="315"/>
      <c r="G9" s="315"/>
      <c r="H9" s="315"/>
      <c r="I9" s="316"/>
    </row>
    <row r="10" spans="1:10" ht="15" customHeight="1" thickBot="1" x14ac:dyDescent="0.25">
      <c r="A10" s="47"/>
      <c r="B10" s="49"/>
      <c r="C10" s="49"/>
      <c r="D10" s="47"/>
      <c r="E10" s="47"/>
      <c r="F10" s="47"/>
      <c r="G10" s="47"/>
      <c r="H10" s="47"/>
      <c r="I10" s="47"/>
    </row>
    <row r="11" spans="1:10" ht="15" customHeight="1" thickBot="1" x14ac:dyDescent="0.25">
      <c r="A11" s="321" t="s">
        <v>36</v>
      </c>
      <c r="B11" s="322"/>
      <c r="C11" s="331"/>
      <c r="D11" s="336" t="s">
        <v>26</v>
      </c>
      <c r="E11" s="337"/>
      <c r="F11" s="336" t="s">
        <v>27</v>
      </c>
      <c r="G11" s="337"/>
      <c r="H11" s="336" t="s">
        <v>28</v>
      </c>
      <c r="I11" s="337"/>
    </row>
    <row r="12" spans="1:10" ht="30" customHeight="1" x14ac:dyDescent="0.2">
      <c r="A12" s="36" t="s">
        <v>22</v>
      </c>
      <c r="B12" s="37" t="s">
        <v>23</v>
      </c>
      <c r="C12" s="38" t="s">
        <v>24</v>
      </c>
      <c r="D12" s="39" t="s">
        <v>25</v>
      </c>
      <c r="E12" s="40" t="s">
        <v>29</v>
      </c>
      <c r="F12" s="39" t="s">
        <v>25</v>
      </c>
      <c r="G12" s="40" t="s">
        <v>29</v>
      </c>
      <c r="H12" s="39" t="s">
        <v>25</v>
      </c>
      <c r="I12" s="40" t="s">
        <v>29</v>
      </c>
      <c r="J12" s="48"/>
    </row>
    <row r="13" spans="1:10" ht="15" customHeight="1" x14ac:dyDescent="0.2">
      <c r="A13" s="51"/>
      <c r="B13" s="52"/>
      <c r="C13" s="53"/>
      <c r="D13" s="54"/>
      <c r="E13" s="55">
        <f>D13*$C13</f>
        <v>0</v>
      </c>
      <c r="F13" s="54"/>
      <c r="G13" s="55">
        <f>F13*$C13</f>
        <v>0</v>
      </c>
      <c r="H13" s="54"/>
      <c r="I13" s="55">
        <f>H13*$C13</f>
        <v>0</v>
      </c>
      <c r="J13" s="48"/>
    </row>
    <row r="14" spans="1:10" ht="15" customHeight="1" x14ac:dyDescent="0.2">
      <c r="A14" s="51"/>
      <c r="B14" s="52"/>
      <c r="C14" s="53"/>
      <c r="D14" s="54"/>
      <c r="E14" s="55">
        <f t="shared" ref="E14:E22" si="0">D14*$C14</f>
        <v>0</v>
      </c>
      <c r="F14" s="54"/>
      <c r="G14" s="55">
        <f t="shared" ref="G14:G22" si="1">F14*$C14</f>
        <v>0</v>
      </c>
      <c r="H14" s="54"/>
      <c r="I14" s="55">
        <f t="shared" ref="I14:I22" si="2">H14*$C14</f>
        <v>0</v>
      </c>
      <c r="J14" s="48"/>
    </row>
    <row r="15" spans="1:10" ht="15" customHeight="1" x14ac:dyDescent="0.2">
      <c r="A15" s="51"/>
      <c r="B15" s="52"/>
      <c r="C15" s="53"/>
      <c r="D15" s="54"/>
      <c r="E15" s="55">
        <f t="shared" si="0"/>
        <v>0</v>
      </c>
      <c r="F15" s="54"/>
      <c r="G15" s="55">
        <f t="shared" si="1"/>
        <v>0</v>
      </c>
      <c r="H15" s="54"/>
      <c r="I15" s="55">
        <f t="shared" si="2"/>
        <v>0</v>
      </c>
      <c r="J15" s="48"/>
    </row>
    <row r="16" spans="1:10" ht="15" customHeight="1" x14ac:dyDescent="0.2">
      <c r="A16" s="51"/>
      <c r="B16" s="52"/>
      <c r="C16" s="53"/>
      <c r="D16" s="54"/>
      <c r="E16" s="55">
        <f t="shared" si="0"/>
        <v>0</v>
      </c>
      <c r="F16" s="54"/>
      <c r="G16" s="55">
        <f t="shared" si="1"/>
        <v>0</v>
      </c>
      <c r="H16" s="54"/>
      <c r="I16" s="55">
        <f t="shared" si="2"/>
        <v>0</v>
      </c>
      <c r="J16" s="48"/>
    </row>
    <row r="17" spans="1:10" ht="15" customHeight="1" x14ac:dyDescent="0.2">
      <c r="A17" s="51"/>
      <c r="B17" s="52"/>
      <c r="C17" s="53"/>
      <c r="D17" s="54"/>
      <c r="E17" s="55">
        <f t="shared" si="0"/>
        <v>0</v>
      </c>
      <c r="F17" s="54"/>
      <c r="G17" s="55">
        <f t="shared" si="1"/>
        <v>0</v>
      </c>
      <c r="H17" s="54"/>
      <c r="I17" s="55">
        <f t="shared" si="2"/>
        <v>0</v>
      </c>
      <c r="J17" s="48"/>
    </row>
    <row r="18" spans="1:10" ht="15" customHeight="1" x14ac:dyDescent="0.2">
      <c r="A18" s="51"/>
      <c r="B18" s="52"/>
      <c r="C18" s="53"/>
      <c r="D18" s="54"/>
      <c r="E18" s="55">
        <f t="shared" si="0"/>
        <v>0</v>
      </c>
      <c r="F18" s="54"/>
      <c r="G18" s="55">
        <f t="shared" si="1"/>
        <v>0</v>
      </c>
      <c r="H18" s="54"/>
      <c r="I18" s="55">
        <f t="shared" si="2"/>
        <v>0</v>
      </c>
      <c r="J18" s="48"/>
    </row>
    <row r="19" spans="1:10" ht="15" customHeight="1" x14ac:dyDescent="0.2">
      <c r="A19" s="51"/>
      <c r="B19" s="52"/>
      <c r="C19" s="53"/>
      <c r="D19" s="54"/>
      <c r="E19" s="55">
        <f t="shared" si="0"/>
        <v>0</v>
      </c>
      <c r="F19" s="54"/>
      <c r="G19" s="55">
        <f t="shared" si="1"/>
        <v>0</v>
      </c>
      <c r="H19" s="54"/>
      <c r="I19" s="55">
        <f t="shared" si="2"/>
        <v>0</v>
      </c>
      <c r="J19" s="48"/>
    </row>
    <row r="20" spans="1:10" ht="15" customHeight="1" x14ac:dyDescent="0.2">
      <c r="A20" s="51"/>
      <c r="B20" s="52"/>
      <c r="C20" s="53"/>
      <c r="D20" s="54"/>
      <c r="E20" s="55">
        <f t="shared" si="0"/>
        <v>0</v>
      </c>
      <c r="F20" s="54"/>
      <c r="G20" s="55">
        <f t="shared" si="1"/>
        <v>0</v>
      </c>
      <c r="H20" s="54"/>
      <c r="I20" s="55">
        <f t="shared" si="2"/>
        <v>0</v>
      </c>
      <c r="J20" s="48"/>
    </row>
    <row r="21" spans="1:10" ht="15" customHeight="1" x14ac:dyDescent="0.2">
      <c r="A21" s="51"/>
      <c r="B21" s="52"/>
      <c r="C21" s="53"/>
      <c r="D21" s="54"/>
      <c r="E21" s="55">
        <f t="shared" si="0"/>
        <v>0</v>
      </c>
      <c r="F21" s="54"/>
      <c r="G21" s="55">
        <f t="shared" si="1"/>
        <v>0</v>
      </c>
      <c r="H21" s="54"/>
      <c r="I21" s="55">
        <f t="shared" si="2"/>
        <v>0</v>
      </c>
      <c r="J21" s="48"/>
    </row>
    <row r="22" spans="1:10" ht="15" customHeight="1" thickBot="1" x14ac:dyDescent="0.25">
      <c r="A22" s="56"/>
      <c r="B22" s="57"/>
      <c r="C22" s="58"/>
      <c r="D22" s="59"/>
      <c r="E22" s="60">
        <f t="shared" si="0"/>
        <v>0</v>
      </c>
      <c r="F22" s="59"/>
      <c r="G22" s="60">
        <f t="shared" si="1"/>
        <v>0</v>
      </c>
      <c r="H22" s="59"/>
      <c r="I22" s="60">
        <f t="shared" si="2"/>
        <v>0</v>
      </c>
      <c r="J22" s="48"/>
    </row>
    <row r="23" spans="1:10" s="45" customFormat="1" ht="15" customHeight="1" x14ac:dyDescent="0.2">
      <c r="A23" s="323" t="s">
        <v>30</v>
      </c>
      <c r="B23" s="324"/>
      <c r="C23" s="324"/>
      <c r="D23" s="41"/>
      <c r="E23" s="42">
        <f>SUBTOTAL(9,E13:E22)</f>
        <v>0</v>
      </c>
      <c r="F23" s="43"/>
      <c r="G23" s="42">
        <f>SUBTOTAL(9,G13:G22)</f>
        <v>0</v>
      </c>
      <c r="H23" s="43"/>
      <c r="I23" s="42">
        <f>SUBTOTAL(9,I13:I22)</f>
        <v>0</v>
      </c>
      <c r="J23" s="44"/>
    </row>
    <row r="24" spans="1:10" ht="15" customHeight="1" thickBot="1" x14ac:dyDescent="0.25">
      <c r="A24" s="317" t="s">
        <v>31</v>
      </c>
      <c r="B24" s="318"/>
      <c r="C24" s="318"/>
      <c r="D24" s="62"/>
      <c r="E24" s="63">
        <f>IF(Kostensystematiek=Vaste_uurtarief,0,(IF(Kostensystematiek=Integrale_Kosten,0,(IF(Kostensystematiek=Directe_Loonkosten,E23*0.5,0)))))</f>
        <v>0</v>
      </c>
      <c r="F24" s="61"/>
      <c r="G24" s="63">
        <f>IF(Kostensystematiek=Vaste_uurtarief,0,(IF(Kostensystematiek=Integrale_Kosten,0,(IF(Kostensystematiek=Directe_Loonkosten,G23*0.5,0)))))</f>
        <v>0</v>
      </c>
      <c r="H24" s="61"/>
      <c r="I24" s="63">
        <f>IF(Kostensystematiek=Vaste_uurtarief,0,(IF(Kostensystematiek=Integrale_Kosten,0,(IF(Kostensystematiek=Directe_Loonkosten,I23*0.5,0)))))</f>
        <v>0</v>
      </c>
      <c r="J24" s="48"/>
    </row>
    <row r="25" spans="1:10" ht="15" customHeight="1" thickBot="1" x14ac:dyDescent="0.25">
      <c r="A25" s="319" t="s">
        <v>32</v>
      </c>
      <c r="B25" s="320"/>
      <c r="C25" s="320"/>
      <c r="D25" s="65"/>
      <c r="E25" s="66">
        <f>SUBTOTAL(9,E13:E24)</f>
        <v>0</v>
      </c>
      <c r="F25" s="67"/>
      <c r="G25" s="66">
        <f>SUBTOTAL(9,G13:G24)</f>
        <v>0</v>
      </c>
      <c r="H25" s="67"/>
      <c r="I25" s="66">
        <f>SUBTOTAL(9,I13:I24)</f>
        <v>0</v>
      </c>
      <c r="J25" s="48"/>
    </row>
    <row r="26" spans="1:10" ht="15" customHeight="1" x14ac:dyDescent="0.2">
      <c r="A26" s="68"/>
      <c r="B26" s="68"/>
      <c r="C26" s="68"/>
      <c r="D26" s="68"/>
      <c r="E26" s="68"/>
      <c r="F26" s="68"/>
      <c r="G26" s="68"/>
      <c r="H26" s="68"/>
      <c r="I26" s="68"/>
    </row>
    <row r="27" spans="1:10" ht="15" customHeight="1" thickBot="1" x14ac:dyDescent="0.25">
      <c r="A27" s="47"/>
      <c r="B27" s="47"/>
      <c r="C27" s="47"/>
      <c r="D27" s="47"/>
      <c r="E27" s="47"/>
      <c r="F27" s="47"/>
      <c r="G27" s="47"/>
      <c r="H27" s="47"/>
      <c r="I27" s="47"/>
    </row>
    <row r="28" spans="1:10" ht="15" customHeight="1" thickBot="1" x14ac:dyDescent="0.25">
      <c r="A28" s="321" t="s">
        <v>37</v>
      </c>
      <c r="B28" s="322"/>
      <c r="C28" s="331"/>
      <c r="D28" s="336" t="s">
        <v>26</v>
      </c>
      <c r="E28" s="337"/>
      <c r="F28" s="336" t="s">
        <v>27</v>
      </c>
      <c r="G28" s="337"/>
      <c r="H28" s="336" t="s">
        <v>28</v>
      </c>
      <c r="I28" s="337"/>
    </row>
    <row r="29" spans="1:10" ht="30" customHeight="1" x14ac:dyDescent="0.2">
      <c r="A29" s="323" t="s">
        <v>33</v>
      </c>
      <c r="B29" s="341"/>
      <c r="C29" s="69" t="s">
        <v>43</v>
      </c>
      <c r="D29" s="70" t="s">
        <v>44</v>
      </c>
      <c r="E29" s="71" t="s">
        <v>45</v>
      </c>
      <c r="F29" s="70" t="s">
        <v>44</v>
      </c>
      <c r="G29" s="71" t="s">
        <v>45</v>
      </c>
      <c r="H29" s="70" t="s">
        <v>44</v>
      </c>
      <c r="I29" s="71" t="s">
        <v>45</v>
      </c>
    </row>
    <row r="30" spans="1:10" ht="15" customHeight="1" x14ac:dyDescent="0.2">
      <c r="A30" s="326"/>
      <c r="B30" s="335"/>
      <c r="C30" s="53"/>
      <c r="D30" s="54"/>
      <c r="E30" s="55">
        <f>D30*$C30</f>
        <v>0</v>
      </c>
      <c r="F30" s="54"/>
      <c r="G30" s="55">
        <f>F30*$C30</f>
        <v>0</v>
      </c>
      <c r="H30" s="54"/>
      <c r="I30" s="55">
        <f>H30*$C30</f>
        <v>0</v>
      </c>
    </row>
    <row r="31" spans="1:10" ht="15" customHeight="1" x14ac:dyDescent="0.2">
      <c r="A31" s="326"/>
      <c r="B31" s="335"/>
      <c r="C31" s="53"/>
      <c r="D31" s="54"/>
      <c r="E31" s="55">
        <f t="shared" ref="E31:E39" si="3">D31*$C31</f>
        <v>0</v>
      </c>
      <c r="F31" s="54"/>
      <c r="G31" s="55">
        <f t="shared" ref="G31:G39" si="4">F31*$C31</f>
        <v>0</v>
      </c>
      <c r="H31" s="54"/>
      <c r="I31" s="55">
        <f t="shared" ref="I31:I39" si="5">H31*$C31</f>
        <v>0</v>
      </c>
    </row>
    <row r="32" spans="1:10" ht="15" customHeight="1" x14ac:dyDescent="0.2">
      <c r="A32" s="326"/>
      <c r="B32" s="327"/>
      <c r="C32" s="72"/>
      <c r="D32" s="54"/>
      <c r="E32" s="55">
        <f t="shared" si="3"/>
        <v>0</v>
      </c>
      <c r="F32" s="54"/>
      <c r="G32" s="55">
        <f t="shared" si="4"/>
        <v>0</v>
      </c>
      <c r="H32" s="54"/>
      <c r="I32" s="55">
        <f t="shared" si="5"/>
        <v>0</v>
      </c>
    </row>
    <row r="33" spans="1:9" ht="15" customHeight="1" x14ac:dyDescent="0.2">
      <c r="A33" s="326"/>
      <c r="B33" s="335"/>
      <c r="C33" s="53"/>
      <c r="D33" s="54"/>
      <c r="E33" s="55">
        <f t="shared" si="3"/>
        <v>0</v>
      </c>
      <c r="F33" s="54"/>
      <c r="G33" s="55">
        <f t="shared" si="4"/>
        <v>0</v>
      </c>
      <c r="H33" s="54"/>
      <c r="I33" s="55">
        <f t="shared" si="5"/>
        <v>0</v>
      </c>
    </row>
    <row r="34" spans="1:9" ht="15" customHeight="1" x14ac:dyDescent="0.2">
      <c r="A34" s="326"/>
      <c r="B34" s="335"/>
      <c r="C34" s="53"/>
      <c r="D34" s="54"/>
      <c r="E34" s="55">
        <f t="shared" si="3"/>
        <v>0</v>
      </c>
      <c r="F34" s="54"/>
      <c r="G34" s="55">
        <f t="shared" si="4"/>
        <v>0</v>
      </c>
      <c r="H34" s="54"/>
      <c r="I34" s="55">
        <f t="shared" si="5"/>
        <v>0</v>
      </c>
    </row>
    <row r="35" spans="1:9" ht="15" customHeight="1" x14ac:dyDescent="0.2">
      <c r="A35" s="326"/>
      <c r="B35" s="327"/>
      <c r="C35" s="72"/>
      <c r="D35" s="54"/>
      <c r="E35" s="55">
        <f t="shared" si="3"/>
        <v>0</v>
      </c>
      <c r="F35" s="54"/>
      <c r="G35" s="55">
        <f t="shared" si="4"/>
        <v>0</v>
      </c>
      <c r="H35" s="54"/>
      <c r="I35" s="55">
        <f t="shared" si="5"/>
        <v>0</v>
      </c>
    </row>
    <row r="36" spans="1:9" ht="15" customHeight="1" x14ac:dyDescent="0.2">
      <c r="A36" s="326"/>
      <c r="B36" s="327"/>
      <c r="C36" s="72"/>
      <c r="D36" s="54"/>
      <c r="E36" s="55">
        <f t="shared" si="3"/>
        <v>0</v>
      </c>
      <c r="F36" s="54"/>
      <c r="G36" s="55">
        <f t="shared" si="4"/>
        <v>0</v>
      </c>
      <c r="H36" s="54"/>
      <c r="I36" s="55">
        <f t="shared" si="5"/>
        <v>0</v>
      </c>
    </row>
    <row r="37" spans="1:9" ht="15" customHeight="1" x14ac:dyDescent="0.2">
      <c r="A37" s="326"/>
      <c r="B37" s="335"/>
      <c r="C37" s="53"/>
      <c r="D37" s="54"/>
      <c r="E37" s="55">
        <f t="shared" si="3"/>
        <v>0</v>
      </c>
      <c r="F37" s="54"/>
      <c r="G37" s="55">
        <f t="shared" si="4"/>
        <v>0</v>
      </c>
      <c r="H37" s="54"/>
      <c r="I37" s="55">
        <f t="shared" si="5"/>
        <v>0</v>
      </c>
    </row>
    <row r="38" spans="1:9" ht="15" customHeight="1" x14ac:dyDescent="0.2">
      <c r="A38" s="326"/>
      <c r="B38" s="327"/>
      <c r="C38" s="72"/>
      <c r="D38" s="54"/>
      <c r="E38" s="55">
        <f t="shared" si="3"/>
        <v>0</v>
      </c>
      <c r="F38" s="54"/>
      <c r="G38" s="55">
        <f t="shared" si="4"/>
        <v>0</v>
      </c>
      <c r="H38" s="54"/>
      <c r="I38" s="55">
        <f t="shared" si="5"/>
        <v>0</v>
      </c>
    </row>
    <row r="39" spans="1:9" ht="15" customHeight="1" thickBot="1" x14ac:dyDescent="0.25">
      <c r="A39" s="338"/>
      <c r="B39" s="339"/>
      <c r="C39" s="73"/>
      <c r="D39" s="59"/>
      <c r="E39" s="60">
        <f t="shared" si="3"/>
        <v>0</v>
      </c>
      <c r="F39" s="59"/>
      <c r="G39" s="60">
        <f t="shared" si="4"/>
        <v>0</v>
      </c>
      <c r="H39" s="59"/>
      <c r="I39" s="60">
        <f t="shared" si="5"/>
        <v>0</v>
      </c>
    </row>
    <row r="40" spans="1:9" ht="15" customHeight="1" thickBot="1" x14ac:dyDescent="0.25">
      <c r="A40" s="321" t="s">
        <v>34</v>
      </c>
      <c r="B40" s="322"/>
      <c r="C40" s="322"/>
      <c r="D40" s="35"/>
      <c r="E40" s="66">
        <f>SUBTOTAL(9,E30:E39)</f>
        <v>0</v>
      </c>
      <c r="F40" s="67"/>
      <c r="G40" s="66">
        <f>SUBTOTAL(9,G30:G39)</f>
        <v>0</v>
      </c>
      <c r="H40" s="67"/>
      <c r="I40" s="66">
        <f>SUBTOTAL(9,I28:I39)</f>
        <v>0</v>
      </c>
    </row>
    <row r="41" spans="1:9" ht="15" customHeight="1" x14ac:dyDescent="0.2">
      <c r="A41" s="68"/>
      <c r="B41" s="68"/>
      <c r="C41" s="68"/>
      <c r="D41" s="68"/>
      <c r="E41" s="68"/>
      <c r="F41" s="68"/>
      <c r="G41" s="68"/>
      <c r="H41" s="68"/>
      <c r="I41" s="68"/>
    </row>
    <row r="42" spans="1:9" ht="15" customHeight="1" thickBot="1" x14ac:dyDescent="0.25">
      <c r="A42" s="47"/>
      <c r="B42" s="47"/>
      <c r="C42" s="47"/>
      <c r="D42" s="47"/>
      <c r="E42" s="47"/>
      <c r="F42" s="47"/>
      <c r="G42" s="47"/>
      <c r="H42" s="47"/>
      <c r="I42" s="47"/>
    </row>
    <row r="43" spans="1:9" ht="15" customHeight="1" thickBot="1" x14ac:dyDescent="0.25">
      <c r="A43" s="332" t="s">
        <v>81</v>
      </c>
      <c r="B43" s="333"/>
      <c r="C43" s="334"/>
      <c r="D43" s="336" t="s">
        <v>26</v>
      </c>
      <c r="E43" s="337"/>
      <c r="F43" s="336" t="s">
        <v>27</v>
      </c>
      <c r="G43" s="337"/>
      <c r="H43" s="336" t="s">
        <v>28</v>
      </c>
      <c r="I43" s="337"/>
    </row>
    <row r="44" spans="1:9" ht="30" customHeight="1" x14ac:dyDescent="0.2">
      <c r="A44" s="323" t="s">
        <v>33</v>
      </c>
      <c r="B44" s="324"/>
      <c r="C44" s="325"/>
      <c r="D44" s="74"/>
      <c r="E44" s="75" t="s">
        <v>15</v>
      </c>
      <c r="F44" s="76"/>
      <c r="G44" s="75" t="s">
        <v>15</v>
      </c>
      <c r="H44" s="77"/>
      <c r="I44" s="75" t="s">
        <v>15</v>
      </c>
    </row>
    <row r="45" spans="1:9" ht="15" customHeight="1" x14ac:dyDescent="0.2">
      <c r="A45" s="326"/>
      <c r="B45" s="327"/>
      <c r="C45" s="328"/>
      <c r="D45" s="62"/>
      <c r="E45" s="78"/>
      <c r="F45" s="61"/>
      <c r="G45" s="78"/>
      <c r="H45" s="79"/>
      <c r="I45" s="78"/>
    </row>
    <row r="46" spans="1:9" ht="15" customHeight="1" x14ac:dyDescent="0.2">
      <c r="A46" s="326"/>
      <c r="B46" s="327"/>
      <c r="C46" s="328"/>
      <c r="D46" s="62"/>
      <c r="E46" s="78"/>
      <c r="F46" s="61"/>
      <c r="G46" s="78"/>
      <c r="H46" s="79"/>
      <c r="I46" s="78"/>
    </row>
    <row r="47" spans="1:9" ht="15" customHeight="1" x14ac:dyDescent="0.2">
      <c r="A47" s="326"/>
      <c r="B47" s="327"/>
      <c r="C47" s="328"/>
      <c r="D47" s="62"/>
      <c r="E47" s="78"/>
      <c r="F47" s="61"/>
      <c r="G47" s="78"/>
      <c r="H47" s="79"/>
      <c r="I47" s="78"/>
    </row>
    <row r="48" spans="1:9" ht="15" customHeight="1" x14ac:dyDescent="0.2">
      <c r="A48" s="326"/>
      <c r="B48" s="327"/>
      <c r="C48" s="328"/>
      <c r="D48" s="62"/>
      <c r="E48" s="78"/>
      <c r="F48" s="61"/>
      <c r="G48" s="78"/>
      <c r="H48" s="79"/>
      <c r="I48" s="78"/>
    </row>
    <row r="49" spans="1:10" ht="15" customHeight="1" x14ac:dyDescent="0.2">
      <c r="A49" s="326"/>
      <c r="B49" s="327"/>
      <c r="C49" s="328"/>
      <c r="D49" s="62"/>
      <c r="E49" s="78"/>
      <c r="F49" s="61"/>
      <c r="G49" s="78"/>
      <c r="H49" s="79"/>
      <c r="I49" s="78"/>
    </row>
    <row r="50" spans="1:10" ht="15" customHeight="1" x14ac:dyDescent="0.2">
      <c r="A50" s="326"/>
      <c r="B50" s="327"/>
      <c r="C50" s="328"/>
      <c r="D50" s="62"/>
      <c r="E50" s="78"/>
      <c r="F50" s="61"/>
      <c r="G50" s="78"/>
      <c r="H50" s="79"/>
      <c r="I50" s="78"/>
    </row>
    <row r="51" spans="1:10" ht="15" customHeight="1" x14ac:dyDescent="0.2">
      <c r="A51" s="326"/>
      <c r="B51" s="327"/>
      <c r="C51" s="328"/>
      <c r="D51" s="62"/>
      <c r="E51" s="78"/>
      <c r="F51" s="61"/>
      <c r="G51" s="78"/>
      <c r="H51" s="79"/>
      <c r="I51" s="78"/>
    </row>
    <row r="52" spans="1:10" ht="15" customHeight="1" x14ac:dyDescent="0.2">
      <c r="A52" s="326"/>
      <c r="B52" s="327"/>
      <c r="C52" s="328"/>
      <c r="D52" s="62"/>
      <c r="E52" s="78"/>
      <c r="F52" s="61"/>
      <c r="G52" s="78"/>
      <c r="H52" s="79"/>
      <c r="I52" s="78"/>
    </row>
    <row r="53" spans="1:10" ht="15" customHeight="1" x14ac:dyDescent="0.2">
      <c r="A53" s="326"/>
      <c r="B53" s="327"/>
      <c r="C53" s="328"/>
      <c r="D53" s="62"/>
      <c r="E53" s="78"/>
      <c r="F53" s="61"/>
      <c r="G53" s="78"/>
      <c r="H53" s="79"/>
      <c r="I53" s="78"/>
    </row>
    <row r="54" spans="1:10" ht="15" customHeight="1" thickBot="1" x14ac:dyDescent="0.25">
      <c r="A54" s="338"/>
      <c r="B54" s="339"/>
      <c r="C54" s="340"/>
      <c r="D54" s="80"/>
      <c r="E54" s="81"/>
      <c r="F54" s="61"/>
      <c r="G54" s="81"/>
      <c r="H54" s="79"/>
      <c r="I54" s="81"/>
    </row>
    <row r="55" spans="1:10" ht="15" customHeight="1" thickBot="1" x14ac:dyDescent="0.25">
      <c r="A55" s="321" t="s">
        <v>35</v>
      </c>
      <c r="B55" s="322"/>
      <c r="C55" s="322"/>
      <c r="D55" s="82"/>
      <c r="E55" s="66">
        <f>SUBTOTAL(9,E45:E54)</f>
        <v>0</v>
      </c>
      <c r="F55" s="67"/>
      <c r="G55" s="66">
        <f>SUBTOTAL(9,G45:G54)</f>
        <v>0</v>
      </c>
      <c r="H55" s="83"/>
      <c r="I55" s="66">
        <f>SUBTOTAL(9,I45:I54)</f>
        <v>0</v>
      </c>
      <c r="J55" s="84">
        <f>SUM(E55,G55,I55)</f>
        <v>0</v>
      </c>
    </row>
    <row r="56" spans="1:10" ht="15" customHeight="1" x14ac:dyDescent="0.2">
      <c r="A56" s="68"/>
      <c r="B56" s="68"/>
      <c r="C56" s="68"/>
      <c r="D56" s="68"/>
      <c r="E56" s="68"/>
      <c r="F56" s="68"/>
      <c r="G56" s="68"/>
      <c r="H56" s="68"/>
      <c r="I56" s="68"/>
    </row>
    <row r="57" spans="1:10" ht="15" customHeight="1" thickBot="1" x14ac:dyDescent="0.25">
      <c r="A57" s="47"/>
      <c r="B57" s="47"/>
      <c r="C57" s="47"/>
      <c r="D57" s="47"/>
      <c r="E57" s="47"/>
      <c r="F57" s="47"/>
      <c r="G57" s="47"/>
      <c r="H57" s="47"/>
      <c r="I57" s="47"/>
    </row>
    <row r="58" spans="1:10" ht="15" customHeight="1" thickBot="1" x14ac:dyDescent="0.25">
      <c r="A58" s="321" t="s">
        <v>38</v>
      </c>
      <c r="B58" s="322"/>
      <c r="C58" s="331"/>
      <c r="D58" s="336" t="s">
        <v>26</v>
      </c>
      <c r="E58" s="337"/>
      <c r="F58" s="336" t="s">
        <v>27</v>
      </c>
      <c r="G58" s="337"/>
      <c r="H58" s="336" t="s">
        <v>28</v>
      </c>
      <c r="I58" s="337"/>
    </row>
    <row r="59" spans="1:10" ht="30" customHeight="1" x14ac:dyDescent="0.2">
      <c r="A59" s="323" t="s">
        <v>33</v>
      </c>
      <c r="B59" s="324"/>
      <c r="C59" s="325"/>
      <c r="D59" s="74"/>
      <c r="E59" s="75" t="s">
        <v>15</v>
      </c>
      <c r="F59" s="77"/>
      <c r="G59" s="75" t="s">
        <v>15</v>
      </c>
      <c r="H59" s="77"/>
      <c r="I59" s="75" t="s">
        <v>15</v>
      </c>
    </row>
    <row r="60" spans="1:10" ht="15" customHeight="1" x14ac:dyDescent="0.2">
      <c r="A60" s="326"/>
      <c r="B60" s="327"/>
      <c r="C60" s="328"/>
      <c r="D60" s="62"/>
      <c r="E60" s="78"/>
      <c r="F60" s="79"/>
      <c r="G60" s="78"/>
      <c r="H60" s="79"/>
      <c r="I60" s="78"/>
    </row>
    <row r="61" spans="1:10" ht="15" customHeight="1" x14ac:dyDescent="0.2">
      <c r="A61" s="326"/>
      <c r="B61" s="327"/>
      <c r="C61" s="328"/>
      <c r="D61" s="62"/>
      <c r="E61" s="78"/>
      <c r="F61" s="79"/>
      <c r="G61" s="78"/>
      <c r="H61" s="79"/>
      <c r="I61" s="78"/>
    </row>
    <row r="62" spans="1:10" ht="15" customHeight="1" x14ac:dyDescent="0.2">
      <c r="A62" s="326"/>
      <c r="B62" s="327"/>
      <c r="C62" s="328"/>
      <c r="D62" s="62"/>
      <c r="E62" s="78"/>
      <c r="F62" s="79"/>
      <c r="G62" s="78"/>
      <c r="H62" s="79"/>
      <c r="I62" s="78"/>
    </row>
    <row r="63" spans="1:10" ht="15" customHeight="1" x14ac:dyDescent="0.2">
      <c r="A63" s="326"/>
      <c r="B63" s="327"/>
      <c r="C63" s="328"/>
      <c r="D63" s="62"/>
      <c r="E63" s="78"/>
      <c r="F63" s="79"/>
      <c r="G63" s="78"/>
      <c r="H63" s="79"/>
      <c r="I63" s="78"/>
    </row>
    <row r="64" spans="1:10" ht="15" customHeight="1" x14ac:dyDescent="0.2">
      <c r="A64" s="326"/>
      <c r="B64" s="327"/>
      <c r="C64" s="328"/>
      <c r="D64" s="62"/>
      <c r="E64" s="78"/>
      <c r="F64" s="79"/>
      <c r="G64" s="78"/>
      <c r="H64" s="79"/>
      <c r="I64" s="78"/>
    </row>
    <row r="65" spans="1:11" ht="15" customHeight="1" x14ac:dyDescent="0.2">
      <c r="A65" s="326"/>
      <c r="B65" s="327"/>
      <c r="C65" s="328"/>
      <c r="D65" s="62"/>
      <c r="E65" s="78"/>
      <c r="F65" s="79"/>
      <c r="G65" s="78"/>
      <c r="H65" s="79"/>
      <c r="I65" s="78"/>
    </row>
    <row r="66" spans="1:11" ht="15" customHeight="1" x14ac:dyDescent="0.2">
      <c r="A66" s="326"/>
      <c r="B66" s="327"/>
      <c r="C66" s="328"/>
      <c r="D66" s="62"/>
      <c r="E66" s="78"/>
      <c r="F66" s="79"/>
      <c r="G66" s="78"/>
      <c r="H66" s="79"/>
      <c r="I66" s="78"/>
    </row>
    <row r="67" spans="1:11" ht="15" customHeight="1" x14ac:dyDescent="0.2">
      <c r="A67" s="326"/>
      <c r="B67" s="327"/>
      <c r="C67" s="328"/>
      <c r="D67" s="62"/>
      <c r="E67" s="78"/>
      <c r="F67" s="79"/>
      <c r="G67" s="78"/>
      <c r="H67" s="79"/>
      <c r="I67" s="78"/>
    </row>
    <row r="68" spans="1:11" ht="15" customHeight="1" x14ac:dyDescent="0.2">
      <c r="A68" s="326"/>
      <c r="B68" s="327"/>
      <c r="C68" s="328"/>
      <c r="D68" s="62"/>
      <c r="E68" s="78"/>
      <c r="F68" s="79"/>
      <c r="G68" s="78"/>
      <c r="H68" s="79"/>
      <c r="I68" s="78"/>
    </row>
    <row r="69" spans="1:11" ht="15" customHeight="1" thickBot="1" x14ac:dyDescent="0.25">
      <c r="A69" s="338"/>
      <c r="B69" s="339"/>
      <c r="C69" s="340"/>
      <c r="D69" s="80"/>
      <c r="E69" s="81"/>
      <c r="F69" s="79"/>
      <c r="G69" s="81"/>
      <c r="H69" s="79"/>
      <c r="I69" s="81"/>
    </row>
    <row r="70" spans="1:11" ht="15" customHeight="1" thickBot="1" x14ac:dyDescent="0.25">
      <c r="A70" s="321" t="s">
        <v>39</v>
      </c>
      <c r="B70" s="322"/>
      <c r="C70" s="322"/>
      <c r="D70" s="82"/>
      <c r="E70" s="66">
        <f>SUBTOTAL(9,E60:E69)</f>
        <v>0</v>
      </c>
      <c r="F70" s="83"/>
      <c r="G70" s="66">
        <f>SUBTOTAL(9,G60:G69)</f>
        <v>0</v>
      </c>
      <c r="H70" s="83"/>
      <c r="I70" s="66">
        <f>SUBTOTAL(9,I60:I69)</f>
        <v>0</v>
      </c>
    </row>
    <row r="71" spans="1:11" ht="15" customHeight="1" x14ac:dyDescent="0.2">
      <c r="A71" s="68"/>
      <c r="B71" s="68"/>
      <c r="C71" s="68"/>
      <c r="D71" s="68"/>
      <c r="E71" s="68"/>
      <c r="F71" s="68"/>
      <c r="G71" s="68"/>
      <c r="H71" s="68"/>
      <c r="I71" s="68"/>
    </row>
    <row r="72" spans="1:11" ht="15" customHeight="1" thickBot="1" x14ac:dyDescent="0.25">
      <c r="A72" s="47"/>
      <c r="B72" s="47"/>
      <c r="C72" s="47"/>
      <c r="D72" s="47"/>
      <c r="E72" s="47"/>
      <c r="F72" s="47"/>
      <c r="G72" s="47"/>
      <c r="H72" s="47"/>
      <c r="I72" s="47"/>
      <c r="J72" s="47"/>
    </row>
    <row r="73" spans="1:11" ht="15" customHeight="1" thickBot="1" x14ac:dyDescent="0.25">
      <c r="A73" s="323" t="s">
        <v>112</v>
      </c>
      <c r="B73" s="324"/>
      <c r="C73" s="325"/>
      <c r="D73" s="336" t="s">
        <v>26</v>
      </c>
      <c r="E73" s="337"/>
      <c r="F73" s="336" t="s">
        <v>27</v>
      </c>
      <c r="G73" s="337"/>
      <c r="H73" s="336" t="s">
        <v>28</v>
      </c>
      <c r="I73" s="337"/>
      <c r="J73" s="85" t="s">
        <v>41</v>
      </c>
      <c r="K73" s="48"/>
    </row>
    <row r="74" spans="1:11" ht="15" customHeight="1" thickBot="1" x14ac:dyDescent="0.25">
      <c r="A74" s="317" t="s">
        <v>40</v>
      </c>
      <c r="B74" s="318"/>
      <c r="C74" s="318"/>
      <c r="D74" s="74"/>
      <c r="E74" s="86">
        <f>ROUNDDOWN(SUBTOTAL(9,E13:E70),0)</f>
        <v>0</v>
      </c>
      <c r="F74" s="61"/>
      <c r="G74" s="86">
        <f>ROUNDDOWN(SUBTOTAL(9,G13:G70),0)</f>
        <v>0</v>
      </c>
      <c r="H74" s="61"/>
      <c r="I74" s="86">
        <f>ROUNDDOWN(SUBTOTAL(9,I13:I70),0)</f>
        <v>0</v>
      </c>
      <c r="J74" s="84">
        <f>SUM(E74,G74,I74)</f>
        <v>0</v>
      </c>
      <c r="K74" s="48"/>
    </row>
    <row r="75" spans="1:11" ht="15" customHeight="1" thickBot="1" x14ac:dyDescent="0.25">
      <c r="A75" s="317" t="s">
        <v>42</v>
      </c>
      <c r="B75" s="318"/>
      <c r="C75" s="318"/>
      <c r="D75" s="62"/>
      <c r="E75" s="14" cm="1">
        <f t="array" aca="1" ref="E75" ca="1">_xlfn.XLOOKUP(Var_Sub.instr.&amp;" # "&amp;IF(_xlfn.XLOOKUP($A$5,Table_LuT_Deelnemers[ID Deelnemer],Table_LuT_Deelnemers[Is MKB?]),"TRUE","FALSE"),Table_Max_Subsidie_HTSM[Sub.instr. '# Is MKB?],Table_Max_Subsidie_HTSM[FO],"&lt;Not in LuT&gt;",0,1)</f>
        <v>0</v>
      </c>
      <c r="F75" s="61"/>
      <c r="G75" s="14" cm="1">
        <f t="array" aca="1" ref="G75" ca="1">_xlfn.XLOOKUP(Var_Sub.instr.&amp;" # "&amp;IF(_xlfn.XLOOKUP($A$5,Table_LuT_Deelnemers[ID Deelnemer],Table_LuT_Deelnemers[Is MKB?]),"TRUE","FALSE"),Table_Max_Subsidie_HTSM[Sub.instr. '# Is MKB?],Table_Max_Subsidie_HTSM[IO],"&lt;Not in LuT&gt;",0,1)</f>
        <v>0</v>
      </c>
      <c r="H75" s="61"/>
      <c r="I75" s="14" cm="1">
        <f t="array" aca="1" ref="I75" ca="1">_xlfn.XLOOKUP(Var_Sub.instr.&amp;" # "&amp;IF(_xlfn.XLOOKUP($A$5,Table_LuT_Deelnemers[ID Deelnemer],Table_LuT_Deelnemers[Is MKB?]),"TRUE","FALSE"),Table_Max_Subsidie_HTSM[Sub.instr. '# Is MKB?],Table_Max_Subsidie_HTSM[EO],"&lt;Not in LuT&gt;",0,1)</f>
        <v>0</v>
      </c>
      <c r="J75" s="87"/>
      <c r="K75" s="48"/>
    </row>
    <row r="76" spans="1:11" ht="15" customHeight="1" thickBot="1" x14ac:dyDescent="0.25">
      <c r="A76" s="319" t="s">
        <v>57</v>
      </c>
      <c r="B76" s="320"/>
      <c r="C76" s="320"/>
      <c r="D76" s="65"/>
      <c r="E76" s="88">
        <f ca="1">ROUNDDOWN(E75*Kosten_FO,0)</f>
        <v>0</v>
      </c>
      <c r="F76" s="64"/>
      <c r="G76" s="88">
        <f ca="1">ROUNDDOWN(G75*Kosten_IO,0)</f>
        <v>0</v>
      </c>
      <c r="H76" s="64"/>
      <c r="I76" s="88">
        <f ca="1">ROUNDDOWN(I75*Kosten_EO,0)</f>
        <v>0</v>
      </c>
      <c r="J76" s="89">
        <f ca="1">SUM(E76,G76,I76)</f>
        <v>0</v>
      </c>
      <c r="K76" s="48"/>
    </row>
  </sheetData>
  <sheetProtection algorithmName="SHA-512" hashValue="pt3qfo4iG3XXXpIFrCKB1CIGQkL1O3hEmH1b6DnyyDkiuAeC8CsWTjx4ABhljyCBREHTBbwySC8D4lEOohrZ9w==" saltValue="N8mPgDq7ezlf9hPVJeV9MQ==" spinCount="100000" sheet="1" objects="1" scenarios="1" selectLockedCells="1"/>
  <mergeCells count="64">
    <mergeCell ref="H28:I28"/>
    <mergeCell ref="B9:C9"/>
    <mergeCell ref="A11:C11"/>
    <mergeCell ref="D11:E11"/>
    <mergeCell ref="F11:G11"/>
    <mergeCell ref="H11:I11"/>
    <mergeCell ref="A23:C23"/>
    <mergeCell ref="A24:C24"/>
    <mergeCell ref="A25:C25"/>
    <mergeCell ref="A28:C28"/>
    <mergeCell ref="D28:E28"/>
    <mergeCell ref="F28:G28"/>
    <mergeCell ref="E9:I9"/>
    <mergeCell ref="A40:C40"/>
    <mergeCell ref="A29:B29"/>
    <mergeCell ref="A30:B30"/>
    <mergeCell ref="A31:B31"/>
    <mergeCell ref="A32:B32"/>
    <mergeCell ref="A33:B33"/>
    <mergeCell ref="A34:B34"/>
    <mergeCell ref="A35:B35"/>
    <mergeCell ref="A36:B36"/>
    <mergeCell ref="A37:B37"/>
    <mergeCell ref="A38:B38"/>
    <mergeCell ref="A39:B39"/>
    <mergeCell ref="A51:C51"/>
    <mergeCell ref="A43:C43"/>
    <mergeCell ref="D43:E43"/>
    <mergeCell ref="F43:G43"/>
    <mergeCell ref="H43:I43"/>
    <mergeCell ref="A44:C44"/>
    <mergeCell ref="A45:C45"/>
    <mergeCell ref="A46:C46"/>
    <mergeCell ref="A47:C47"/>
    <mergeCell ref="A48:C48"/>
    <mergeCell ref="A49:C49"/>
    <mergeCell ref="A50:C50"/>
    <mergeCell ref="A62:C62"/>
    <mergeCell ref="A52:C52"/>
    <mergeCell ref="A53:C53"/>
    <mergeCell ref="A54:C54"/>
    <mergeCell ref="A55:C55"/>
    <mergeCell ref="A58:C58"/>
    <mergeCell ref="F58:G58"/>
    <mergeCell ref="H58:I58"/>
    <mergeCell ref="A59:C59"/>
    <mergeCell ref="A60:C60"/>
    <mergeCell ref="A61:C61"/>
    <mergeCell ref="D58:E58"/>
    <mergeCell ref="D73:E73"/>
    <mergeCell ref="F73:G73"/>
    <mergeCell ref="H73:I73"/>
    <mergeCell ref="A63:C63"/>
    <mergeCell ref="A64:C64"/>
    <mergeCell ref="A65:C65"/>
    <mergeCell ref="A66:C66"/>
    <mergeCell ref="A67:C67"/>
    <mergeCell ref="A68:C68"/>
    <mergeCell ref="A74:C74"/>
    <mergeCell ref="A75:C75"/>
    <mergeCell ref="A76:C76"/>
    <mergeCell ref="A69:C69"/>
    <mergeCell ref="A70:C70"/>
    <mergeCell ref="A73:C73"/>
  </mergeCells>
  <dataValidations count="1">
    <dataValidation type="list" allowBlank="1" showInputMessage="1" showErrorMessage="1" sqref="B9" xr:uid="{39A3870E-6B52-42D0-8281-D3D3DA1C3664}">
      <formula1>ValList_Kostensystematiek</formula1>
    </dataValidation>
  </dataValidations>
  <printOptions gridLines="1"/>
  <pageMargins left="0.74803149606299213" right="0.74803149606299213" top="0.98425196850393704" bottom="0.98425196850393704" header="0.51181102362204722" footer="0.51181102362204722"/>
  <pageSetup paperSize="9" scale="44" orientation="portrait" horizontalDpi="4294967292" verticalDpi="300" r:id="rId1"/>
  <headerFooter alignWithMargins="0">
    <oddFooter>&amp;L&amp;8Erna Olislaegers
&amp;D at &amp;T&amp;C&amp;8&amp;P/&amp;N&amp;R&amp;8File: &amp;F
Sheet: &amp;A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848AA-67D4-4F55-98C7-099ECF5D4A03}">
  <sheetPr codeName="Sheet15">
    <pageSetUpPr fitToPage="1"/>
  </sheetPr>
  <dimension ref="A1:K76"/>
  <sheetViews>
    <sheetView zoomScale="85" zoomScaleNormal="85" workbookViewId="0">
      <selection activeCell="B9" sqref="B9:C9"/>
    </sheetView>
  </sheetViews>
  <sheetFormatPr defaultColWidth="9.140625" defaultRowHeight="15" customHeight="1" x14ac:dyDescent="0.2"/>
  <cols>
    <col min="1" max="2" width="45.7109375" style="46" customWidth="1"/>
    <col min="3" max="3" width="12.7109375" style="46" customWidth="1"/>
    <col min="4" max="4" width="9.7109375" style="46" customWidth="1"/>
    <col min="5" max="5" width="12.7109375" style="46" customWidth="1"/>
    <col min="6" max="6" width="9.7109375" style="46" customWidth="1"/>
    <col min="7" max="7" width="12.7109375" style="46" customWidth="1"/>
    <col min="8" max="8" width="9.7109375" style="46" customWidth="1"/>
    <col min="9" max="10" width="12.7109375" style="46" customWidth="1"/>
    <col min="11" max="16384" width="9.140625" style="46"/>
  </cols>
  <sheetData>
    <row r="1" spans="1:10" s="92" customFormat="1" ht="30" customHeight="1" x14ac:dyDescent="0.4">
      <c r="A1" s="22" t="str" cm="1">
        <f t="array" aca="1" ref="A1" ca="1">"Begroting – " &amp; MID(CELL("filename",$A$1),FIND("]",CELL("filename",$A$1))+1,255)&amp;IF(B5="","",": "&amp;B5)</f>
        <v>Begroting – Deelnemer 10</v>
      </c>
    </row>
    <row r="2" spans="1:10" ht="15" customHeight="1" x14ac:dyDescent="0.2">
      <c r="A2" s="90" t="s">
        <v>101</v>
      </c>
    </row>
    <row r="3" spans="1:10" ht="15" customHeight="1" thickBot="1" x14ac:dyDescent="0.25">
      <c r="A3" s="47"/>
      <c r="B3" s="47"/>
      <c r="C3" s="47"/>
    </row>
    <row r="4" spans="1:10" ht="15" customHeight="1" x14ac:dyDescent="0.2">
      <c r="A4" s="25" t="s">
        <v>10</v>
      </c>
      <c r="B4" s="26" t="str">
        <f>IF(ISBLANK(Projectacroniem),"",Projectacroniem)</f>
        <v/>
      </c>
      <c r="C4" s="27"/>
      <c r="D4" s="48"/>
    </row>
    <row r="5" spans="1:10" ht="15" customHeight="1" x14ac:dyDescent="0.2">
      <c r="A5" s="28" t="str" cm="1">
        <f t="array" aca="1" ref="A5" ca="1">MID(CELL("filename",$A$1),FIND("]",CELL("filename",$A$1))+1,255)</f>
        <v>Deelnemer 10</v>
      </c>
      <c r="B5" s="29" t="str" cm="1">
        <f t="array" aca="1" ref="B5" ca="1">IF(ISBLANK(INDIRECT(_xlfn.XLOOKUP(A5,Table_LuT_Deelnemers[ID Deelnemer],Table_LuT_Deelnemers[Referentienaam Deelnemer],"",0,1))),"",INDIRECT(_xlfn.XLOOKUP(A5,Table_LuT_Deelnemers[ID Deelnemer],Table_LuT_Deelnemers[Referentienaam Deelnemer],"",0,1)))</f>
        <v/>
      </c>
      <c r="C5" s="27"/>
      <c r="D5" s="48"/>
    </row>
    <row r="6" spans="1:10" ht="15" customHeight="1" thickBot="1" x14ac:dyDescent="0.25">
      <c r="A6" s="30" t="s">
        <v>1</v>
      </c>
      <c r="B6" s="31" t="str">
        <f ca="1">_xlfn.XLOOKUP(B5,'Basisgegevens Aanvraag'!B8:B17,'Basisgegevens Aanvraag'!C8:C17,"",0,1)</f>
        <v/>
      </c>
      <c r="C6" s="27"/>
      <c r="D6" s="48"/>
    </row>
    <row r="7" spans="1:10" ht="15" customHeight="1" x14ac:dyDescent="0.2">
      <c r="A7" s="32"/>
      <c r="B7" s="27"/>
      <c r="C7" s="27"/>
      <c r="D7" s="48"/>
    </row>
    <row r="8" spans="1:10" ht="15" customHeight="1" thickBot="1" x14ac:dyDescent="0.25">
      <c r="A8" s="91" t="s">
        <v>21</v>
      </c>
      <c r="B8" s="34"/>
      <c r="C8" s="27"/>
      <c r="D8" s="48"/>
    </row>
    <row r="9" spans="1:10" ht="15" customHeight="1" thickBot="1" x14ac:dyDescent="0.25">
      <c r="A9" s="35" t="s">
        <v>5</v>
      </c>
      <c r="B9" s="329" t="s">
        <v>19</v>
      </c>
      <c r="C9" s="330"/>
      <c r="D9" s="48"/>
      <c r="E9" s="314" t="str">
        <f ca="1">IF(NOT(_xlfn.XLOOKUP(A5,Table_LuT_Deelnemers[ID Deelnemer],Table_LuT_Deelnemers[Check 150],"&lt;Not in Checks&gt;",0,1)),_xlfn.XLOOKUP(150,Table_Foutmeldingen[Nr. Foutmelding],Table_Foutmeldingen[FOUT: Foutmelding],"&lt;Not in LuT Foutmeldingen&gt;",0,1),"")</f>
        <v/>
      </c>
      <c r="F9" s="315"/>
      <c r="G9" s="315"/>
      <c r="H9" s="315"/>
      <c r="I9" s="316"/>
    </row>
    <row r="10" spans="1:10" ht="15" customHeight="1" thickBot="1" x14ac:dyDescent="0.25">
      <c r="A10" s="47"/>
      <c r="B10" s="49"/>
      <c r="C10" s="49"/>
      <c r="D10" s="47"/>
      <c r="E10" s="47"/>
      <c r="F10" s="47"/>
      <c r="G10" s="47"/>
      <c r="H10" s="47"/>
      <c r="I10" s="47"/>
    </row>
    <row r="11" spans="1:10" ht="15" customHeight="1" thickBot="1" x14ac:dyDescent="0.25">
      <c r="A11" s="321" t="s">
        <v>36</v>
      </c>
      <c r="B11" s="322"/>
      <c r="C11" s="331"/>
      <c r="D11" s="336" t="s">
        <v>26</v>
      </c>
      <c r="E11" s="337"/>
      <c r="F11" s="336" t="s">
        <v>27</v>
      </c>
      <c r="G11" s="337"/>
      <c r="H11" s="336" t="s">
        <v>28</v>
      </c>
      <c r="I11" s="337"/>
    </row>
    <row r="12" spans="1:10" ht="30" customHeight="1" x14ac:dyDescent="0.2">
      <c r="A12" s="36" t="s">
        <v>22</v>
      </c>
      <c r="B12" s="37" t="s">
        <v>23</v>
      </c>
      <c r="C12" s="38" t="s">
        <v>24</v>
      </c>
      <c r="D12" s="39" t="s">
        <v>25</v>
      </c>
      <c r="E12" s="40" t="s">
        <v>29</v>
      </c>
      <c r="F12" s="39" t="s">
        <v>25</v>
      </c>
      <c r="G12" s="40" t="s">
        <v>29</v>
      </c>
      <c r="H12" s="39" t="s">
        <v>25</v>
      </c>
      <c r="I12" s="40" t="s">
        <v>29</v>
      </c>
      <c r="J12" s="48"/>
    </row>
    <row r="13" spans="1:10" ht="15" customHeight="1" x14ac:dyDescent="0.2">
      <c r="A13" s="51"/>
      <c r="B13" s="52"/>
      <c r="C13" s="53"/>
      <c r="D13" s="54"/>
      <c r="E13" s="55">
        <f>D13*$C13</f>
        <v>0</v>
      </c>
      <c r="F13" s="54"/>
      <c r="G13" s="55">
        <f>F13*$C13</f>
        <v>0</v>
      </c>
      <c r="H13" s="54"/>
      <c r="I13" s="55">
        <f>H13*$C13</f>
        <v>0</v>
      </c>
      <c r="J13" s="48"/>
    </row>
    <row r="14" spans="1:10" ht="15" customHeight="1" x14ac:dyDescent="0.2">
      <c r="A14" s="51"/>
      <c r="B14" s="52"/>
      <c r="C14" s="53"/>
      <c r="D14" s="54"/>
      <c r="E14" s="55">
        <f t="shared" ref="E14:E22" si="0">D14*$C14</f>
        <v>0</v>
      </c>
      <c r="F14" s="54"/>
      <c r="G14" s="55">
        <f t="shared" ref="G14:G22" si="1">F14*$C14</f>
        <v>0</v>
      </c>
      <c r="H14" s="54"/>
      <c r="I14" s="55">
        <f t="shared" ref="I14:I22" si="2">H14*$C14</f>
        <v>0</v>
      </c>
      <c r="J14" s="48"/>
    </row>
    <row r="15" spans="1:10" ht="15" customHeight="1" x14ac:dyDescent="0.2">
      <c r="A15" s="51"/>
      <c r="B15" s="52"/>
      <c r="C15" s="53"/>
      <c r="D15" s="54"/>
      <c r="E15" s="55">
        <f t="shared" si="0"/>
        <v>0</v>
      </c>
      <c r="F15" s="54"/>
      <c r="G15" s="55">
        <f t="shared" si="1"/>
        <v>0</v>
      </c>
      <c r="H15" s="54"/>
      <c r="I15" s="55">
        <f t="shared" si="2"/>
        <v>0</v>
      </c>
      <c r="J15" s="48"/>
    </row>
    <row r="16" spans="1:10" ht="15" customHeight="1" x14ac:dyDescent="0.2">
      <c r="A16" s="51"/>
      <c r="B16" s="52"/>
      <c r="C16" s="53"/>
      <c r="D16" s="54"/>
      <c r="E16" s="55">
        <f t="shared" si="0"/>
        <v>0</v>
      </c>
      <c r="F16" s="54"/>
      <c r="G16" s="55">
        <f t="shared" si="1"/>
        <v>0</v>
      </c>
      <c r="H16" s="54"/>
      <c r="I16" s="55">
        <f t="shared" si="2"/>
        <v>0</v>
      </c>
      <c r="J16" s="48"/>
    </row>
    <row r="17" spans="1:10" ht="15" customHeight="1" x14ac:dyDescent="0.2">
      <c r="A17" s="51"/>
      <c r="B17" s="52"/>
      <c r="C17" s="53"/>
      <c r="D17" s="54"/>
      <c r="E17" s="55">
        <f t="shared" si="0"/>
        <v>0</v>
      </c>
      <c r="F17" s="54"/>
      <c r="G17" s="55">
        <f t="shared" si="1"/>
        <v>0</v>
      </c>
      <c r="H17" s="54"/>
      <c r="I17" s="55">
        <f t="shared" si="2"/>
        <v>0</v>
      </c>
      <c r="J17" s="48"/>
    </row>
    <row r="18" spans="1:10" ht="15" customHeight="1" x14ac:dyDescent="0.2">
      <c r="A18" s="51"/>
      <c r="B18" s="52"/>
      <c r="C18" s="53"/>
      <c r="D18" s="54"/>
      <c r="E18" s="55">
        <f t="shared" si="0"/>
        <v>0</v>
      </c>
      <c r="F18" s="54"/>
      <c r="G18" s="55">
        <f t="shared" si="1"/>
        <v>0</v>
      </c>
      <c r="H18" s="54"/>
      <c r="I18" s="55">
        <f t="shared" si="2"/>
        <v>0</v>
      </c>
      <c r="J18" s="48"/>
    </row>
    <row r="19" spans="1:10" ht="15" customHeight="1" x14ac:dyDescent="0.2">
      <c r="A19" s="51"/>
      <c r="B19" s="52"/>
      <c r="C19" s="53"/>
      <c r="D19" s="54"/>
      <c r="E19" s="55">
        <f t="shared" si="0"/>
        <v>0</v>
      </c>
      <c r="F19" s="54"/>
      <c r="G19" s="55">
        <f t="shared" si="1"/>
        <v>0</v>
      </c>
      <c r="H19" s="54"/>
      <c r="I19" s="55">
        <f t="shared" si="2"/>
        <v>0</v>
      </c>
      <c r="J19" s="48"/>
    </row>
    <row r="20" spans="1:10" ht="15" customHeight="1" x14ac:dyDescent="0.2">
      <c r="A20" s="51"/>
      <c r="B20" s="52"/>
      <c r="C20" s="53"/>
      <c r="D20" s="54"/>
      <c r="E20" s="55">
        <f t="shared" si="0"/>
        <v>0</v>
      </c>
      <c r="F20" s="54"/>
      <c r="G20" s="55">
        <f t="shared" si="1"/>
        <v>0</v>
      </c>
      <c r="H20" s="54"/>
      <c r="I20" s="55">
        <f t="shared" si="2"/>
        <v>0</v>
      </c>
      <c r="J20" s="48"/>
    </row>
    <row r="21" spans="1:10" ht="15" customHeight="1" x14ac:dyDescent="0.2">
      <c r="A21" s="51"/>
      <c r="B21" s="52"/>
      <c r="C21" s="53"/>
      <c r="D21" s="54"/>
      <c r="E21" s="55">
        <f t="shared" si="0"/>
        <v>0</v>
      </c>
      <c r="F21" s="54"/>
      <c r="G21" s="55">
        <f t="shared" si="1"/>
        <v>0</v>
      </c>
      <c r="H21" s="54"/>
      <c r="I21" s="55">
        <f t="shared" si="2"/>
        <v>0</v>
      </c>
      <c r="J21" s="48"/>
    </row>
    <row r="22" spans="1:10" ht="15" customHeight="1" thickBot="1" x14ac:dyDescent="0.25">
      <c r="A22" s="56"/>
      <c r="B22" s="57"/>
      <c r="C22" s="58"/>
      <c r="D22" s="59"/>
      <c r="E22" s="60">
        <f t="shared" si="0"/>
        <v>0</v>
      </c>
      <c r="F22" s="59"/>
      <c r="G22" s="60">
        <f t="shared" si="1"/>
        <v>0</v>
      </c>
      <c r="H22" s="59"/>
      <c r="I22" s="60">
        <f t="shared" si="2"/>
        <v>0</v>
      </c>
      <c r="J22" s="48"/>
    </row>
    <row r="23" spans="1:10" s="45" customFormat="1" ht="15" customHeight="1" x14ac:dyDescent="0.2">
      <c r="A23" s="323" t="s">
        <v>30</v>
      </c>
      <c r="B23" s="324"/>
      <c r="C23" s="324"/>
      <c r="D23" s="41"/>
      <c r="E23" s="42">
        <f>SUBTOTAL(9,E13:E22)</f>
        <v>0</v>
      </c>
      <c r="F23" s="43"/>
      <c r="G23" s="42">
        <f>SUBTOTAL(9,G13:G22)</f>
        <v>0</v>
      </c>
      <c r="H23" s="43"/>
      <c r="I23" s="42">
        <f>SUBTOTAL(9,I13:I22)</f>
        <v>0</v>
      </c>
      <c r="J23" s="44"/>
    </row>
    <row r="24" spans="1:10" ht="15" customHeight="1" thickBot="1" x14ac:dyDescent="0.25">
      <c r="A24" s="317" t="s">
        <v>31</v>
      </c>
      <c r="B24" s="318"/>
      <c r="C24" s="318"/>
      <c r="D24" s="62"/>
      <c r="E24" s="63">
        <f>IF(Kostensystematiek=Vaste_uurtarief,0,(IF(Kostensystematiek=Integrale_Kosten,0,(IF(Kostensystematiek=Directe_Loonkosten,E23*0.5,0)))))</f>
        <v>0</v>
      </c>
      <c r="F24" s="61"/>
      <c r="G24" s="63">
        <f>IF(Kostensystematiek=Vaste_uurtarief,0,(IF(Kostensystematiek=Integrale_Kosten,0,(IF(Kostensystematiek=Directe_Loonkosten,G23*0.5,0)))))</f>
        <v>0</v>
      </c>
      <c r="H24" s="61"/>
      <c r="I24" s="63">
        <f>IF(Kostensystematiek=Vaste_uurtarief,0,(IF(Kostensystematiek=Integrale_Kosten,0,(IF(Kostensystematiek=Directe_Loonkosten,I23*0.5,0)))))</f>
        <v>0</v>
      </c>
      <c r="J24" s="48"/>
    </row>
    <row r="25" spans="1:10" ht="15" customHeight="1" thickBot="1" x14ac:dyDescent="0.25">
      <c r="A25" s="319" t="s">
        <v>32</v>
      </c>
      <c r="B25" s="320"/>
      <c r="C25" s="320"/>
      <c r="D25" s="65"/>
      <c r="E25" s="66">
        <f>SUBTOTAL(9,E13:E24)</f>
        <v>0</v>
      </c>
      <c r="F25" s="67"/>
      <c r="G25" s="66">
        <f>SUBTOTAL(9,G13:G24)</f>
        <v>0</v>
      </c>
      <c r="H25" s="67"/>
      <c r="I25" s="66">
        <f>SUBTOTAL(9,I13:I24)</f>
        <v>0</v>
      </c>
      <c r="J25" s="48"/>
    </row>
    <row r="26" spans="1:10" ht="15" customHeight="1" x14ac:dyDescent="0.2">
      <c r="A26" s="68"/>
      <c r="B26" s="68"/>
      <c r="C26" s="68"/>
      <c r="D26" s="68"/>
      <c r="E26" s="68"/>
      <c r="F26" s="68"/>
      <c r="G26" s="68"/>
      <c r="H26" s="68"/>
      <c r="I26" s="68"/>
    </row>
    <row r="27" spans="1:10" ht="15" customHeight="1" thickBot="1" x14ac:dyDescent="0.25">
      <c r="A27" s="47"/>
      <c r="B27" s="47"/>
      <c r="C27" s="47"/>
      <c r="D27" s="47"/>
      <c r="E27" s="47"/>
      <c r="F27" s="47"/>
      <c r="G27" s="47"/>
      <c r="H27" s="47"/>
      <c r="I27" s="47"/>
    </row>
    <row r="28" spans="1:10" ht="15" customHeight="1" thickBot="1" x14ac:dyDescent="0.25">
      <c r="A28" s="321" t="s">
        <v>37</v>
      </c>
      <c r="B28" s="322"/>
      <c r="C28" s="331"/>
      <c r="D28" s="336" t="s">
        <v>26</v>
      </c>
      <c r="E28" s="337"/>
      <c r="F28" s="336" t="s">
        <v>27</v>
      </c>
      <c r="G28" s="337"/>
      <c r="H28" s="336" t="s">
        <v>28</v>
      </c>
      <c r="I28" s="337"/>
    </row>
    <row r="29" spans="1:10" ht="30" customHeight="1" x14ac:dyDescent="0.2">
      <c r="A29" s="323" t="s">
        <v>33</v>
      </c>
      <c r="B29" s="341"/>
      <c r="C29" s="69" t="s">
        <v>43</v>
      </c>
      <c r="D29" s="70" t="s">
        <v>44</v>
      </c>
      <c r="E29" s="71" t="s">
        <v>45</v>
      </c>
      <c r="F29" s="70" t="s">
        <v>44</v>
      </c>
      <c r="G29" s="71" t="s">
        <v>45</v>
      </c>
      <c r="H29" s="70" t="s">
        <v>44</v>
      </c>
      <c r="I29" s="71" t="s">
        <v>45</v>
      </c>
    </row>
    <row r="30" spans="1:10" ht="15" customHeight="1" x14ac:dyDescent="0.2">
      <c r="A30" s="326"/>
      <c r="B30" s="335"/>
      <c r="C30" s="53"/>
      <c r="D30" s="54"/>
      <c r="E30" s="55">
        <f>D30*$C30</f>
        <v>0</v>
      </c>
      <c r="F30" s="54"/>
      <c r="G30" s="55">
        <f>F30*$C30</f>
        <v>0</v>
      </c>
      <c r="H30" s="54"/>
      <c r="I30" s="55">
        <f>H30*$C30</f>
        <v>0</v>
      </c>
    </row>
    <row r="31" spans="1:10" ht="15" customHeight="1" x14ac:dyDescent="0.2">
      <c r="A31" s="326"/>
      <c r="B31" s="335"/>
      <c r="C31" s="53"/>
      <c r="D31" s="54"/>
      <c r="E31" s="55">
        <f t="shared" ref="E31:E39" si="3">D31*$C31</f>
        <v>0</v>
      </c>
      <c r="F31" s="54"/>
      <c r="G31" s="55">
        <f t="shared" ref="G31:G39" si="4">F31*$C31</f>
        <v>0</v>
      </c>
      <c r="H31" s="54"/>
      <c r="I31" s="55">
        <f t="shared" ref="I31:I39" si="5">H31*$C31</f>
        <v>0</v>
      </c>
    </row>
    <row r="32" spans="1:10" ht="15" customHeight="1" x14ac:dyDescent="0.2">
      <c r="A32" s="326"/>
      <c r="B32" s="327"/>
      <c r="C32" s="72"/>
      <c r="D32" s="54"/>
      <c r="E32" s="55">
        <f t="shared" si="3"/>
        <v>0</v>
      </c>
      <c r="F32" s="54"/>
      <c r="G32" s="55">
        <f t="shared" si="4"/>
        <v>0</v>
      </c>
      <c r="H32" s="54"/>
      <c r="I32" s="55">
        <f t="shared" si="5"/>
        <v>0</v>
      </c>
    </row>
    <row r="33" spans="1:9" ht="15" customHeight="1" x14ac:dyDescent="0.2">
      <c r="A33" s="326"/>
      <c r="B33" s="335"/>
      <c r="C33" s="53"/>
      <c r="D33" s="54"/>
      <c r="E33" s="55">
        <f t="shared" si="3"/>
        <v>0</v>
      </c>
      <c r="F33" s="54"/>
      <c r="G33" s="55">
        <f t="shared" si="4"/>
        <v>0</v>
      </c>
      <c r="H33" s="54"/>
      <c r="I33" s="55">
        <f t="shared" si="5"/>
        <v>0</v>
      </c>
    </row>
    <row r="34" spans="1:9" ht="15" customHeight="1" x14ac:dyDescent="0.2">
      <c r="A34" s="326"/>
      <c r="B34" s="335"/>
      <c r="C34" s="53"/>
      <c r="D34" s="54"/>
      <c r="E34" s="55">
        <f t="shared" si="3"/>
        <v>0</v>
      </c>
      <c r="F34" s="54"/>
      <c r="G34" s="55">
        <f t="shared" si="4"/>
        <v>0</v>
      </c>
      <c r="H34" s="54"/>
      <c r="I34" s="55">
        <f t="shared" si="5"/>
        <v>0</v>
      </c>
    </row>
    <row r="35" spans="1:9" ht="15" customHeight="1" x14ac:dyDescent="0.2">
      <c r="A35" s="326"/>
      <c r="B35" s="327"/>
      <c r="C35" s="72"/>
      <c r="D35" s="54"/>
      <c r="E35" s="55">
        <f t="shared" si="3"/>
        <v>0</v>
      </c>
      <c r="F35" s="54"/>
      <c r="G35" s="55">
        <f t="shared" si="4"/>
        <v>0</v>
      </c>
      <c r="H35" s="54"/>
      <c r="I35" s="55">
        <f t="shared" si="5"/>
        <v>0</v>
      </c>
    </row>
    <row r="36" spans="1:9" ht="15" customHeight="1" x14ac:dyDescent="0.2">
      <c r="A36" s="326"/>
      <c r="B36" s="327"/>
      <c r="C36" s="72"/>
      <c r="D36" s="54"/>
      <c r="E36" s="55">
        <f t="shared" si="3"/>
        <v>0</v>
      </c>
      <c r="F36" s="54"/>
      <c r="G36" s="55">
        <f t="shared" si="4"/>
        <v>0</v>
      </c>
      <c r="H36" s="54"/>
      <c r="I36" s="55">
        <f t="shared" si="5"/>
        <v>0</v>
      </c>
    </row>
    <row r="37" spans="1:9" ht="15" customHeight="1" x14ac:dyDescent="0.2">
      <c r="A37" s="326"/>
      <c r="B37" s="335"/>
      <c r="C37" s="53"/>
      <c r="D37" s="54"/>
      <c r="E37" s="55">
        <f t="shared" si="3"/>
        <v>0</v>
      </c>
      <c r="F37" s="54"/>
      <c r="G37" s="55">
        <f t="shared" si="4"/>
        <v>0</v>
      </c>
      <c r="H37" s="54"/>
      <c r="I37" s="55">
        <f t="shared" si="5"/>
        <v>0</v>
      </c>
    </row>
    <row r="38" spans="1:9" ht="15" customHeight="1" x14ac:dyDescent="0.2">
      <c r="A38" s="326"/>
      <c r="B38" s="327"/>
      <c r="C38" s="72"/>
      <c r="D38" s="54"/>
      <c r="E38" s="55">
        <f t="shared" si="3"/>
        <v>0</v>
      </c>
      <c r="F38" s="54"/>
      <c r="G38" s="55">
        <f t="shared" si="4"/>
        <v>0</v>
      </c>
      <c r="H38" s="54"/>
      <c r="I38" s="55">
        <f t="shared" si="5"/>
        <v>0</v>
      </c>
    </row>
    <row r="39" spans="1:9" ht="15" customHeight="1" thickBot="1" x14ac:dyDescent="0.25">
      <c r="A39" s="338"/>
      <c r="B39" s="339"/>
      <c r="C39" s="73"/>
      <c r="D39" s="59"/>
      <c r="E39" s="60">
        <f t="shared" si="3"/>
        <v>0</v>
      </c>
      <c r="F39" s="59"/>
      <c r="G39" s="60">
        <f t="shared" si="4"/>
        <v>0</v>
      </c>
      <c r="H39" s="59"/>
      <c r="I39" s="60">
        <f t="shared" si="5"/>
        <v>0</v>
      </c>
    </row>
    <row r="40" spans="1:9" ht="15" customHeight="1" thickBot="1" x14ac:dyDescent="0.25">
      <c r="A40" s="321" t="s">
        <v>34</v>
      </c>
      <c r="B40" s="322"/>
      <c r="C40" s="322"/>
      <c r="D40" s="35"/>
      <c r="E40" s="66">
        <f>SUBTOTAL(9,E30:E39)</f>
        <v>0</v>
      </c>
      <c r="F40" s="67"/>
      <c r="G40" s="66">
        <f>SUBTOTAL(9,G30:G39)</f>
        <v>0</v>
      </c>
      <c r="H40" s="67"/>
      <c r="I40" s="66">
        <f>SUBTOTAL(9,I28:I39)</f>
        <v>0</v>
      </c>
    </row>
    <row r="41" spans="1:9" ht="15" customHeight="1" x14ac:dyDescent="0.2">
      <c r="A41" s="68"/>
      <c r="B41" s="68"/>
      <c r="C41" s="68"/>
      <c r="D41" s="68"/>
      <c r="E41" s="68"/>
      <c r="F41" s="68"/>
      <c r="G41" s="68"/>
      <c r="H41" s="68"/>
      <c r="I41" s="68"/>
    </row>
    <row r="42" spans="1:9" ht="15" customHeight="1" thickBot="1" x14ac:dyDescent="0.25">
      <c r="A42" s="47"/>
      <c r="B42" s="47"/>
      <c r="C42" s="47"/>
      <c r="D42" s="47"/>
      <c r="E42" s="47"/>
      <c r="F42" s="47"/>
      <c r="G42" s="47"/>
      <c r="H42" s="47"/>
      <c r="I42" s="47"/>
    </row>
    <row r="43" spans="1:9" ht="15" customHeight="1" thickBot="1" x14ac:dyDescent="0.25">
      <c r="A43" s="332" t="s">
        <v>81</v>
      </c>
      <c r="B43" s="333"/>
      <c r="C43" s="334"/>
      <c r="D43" s="336" t="s">
        <v>26</v>
      </c>
      <c r="E43" s="337"/>
      <c r="F43" s="336" t="s">
        <v>27</v>
      </c>
      <c r="G43" s="337"/>
      <c r="H43" s="336" t="s">
        <v>28</v>
      </c>
      <c r="I43" s="337"/>
    </row>
    <row r="44" spans="1:9" ht="30" customHeight="1" x14ac:dyDescent="0.2">
      <c r="A44" s="323" t="s">
        <v>33</v>
      </c>
      <c r="B44" s="324"/>
      <c r="C44" s="325"/>
      <c r="D44" s="74"/>
      <c r="E44" s="75" t="s">
        <v>15</v>
      </c>
      <c r="F44" s="76"/>
      <c r="G44" s="75" t="s">
        <v>15</v>
      </c>
      <c r="H44" s="77"/>
      <c r="I44" s="75" t="s">
        <v>15</v>
      </c>
    </row>
    <row r="45" spans="1:9" ht="15" customHeight="1" x14ac:dyDescent="0.2">
      <c r="A45" s="326"/>
      <c r="B45" s="327"/>
      <c r="C45" s="328"/>
      <c r="D45" s="62"/>
      <c r="E45" s="78"/>
      <c r="F45" s="61"/>
      <c r="G45" s="78"/>
      <c r="H45" s="79"/>
      <c r="I45" s="78"/>
    </row>
    <row r="46" spans="1:9" ht="15" customHeight="1" x14ac:dyDescent="0.2">
      <c r="A46" s="326"/>
      <c r="B46" s="327"/>
      <c r="C46" s="328"/>
      <c r="D46" s="62"/>
      <c r="E46" s="78"/>
      <c r="F46" s="61"/>
      <c r="G46" s="78"/>
      <c r="H46" s="79"/>
      <c r="I46" s="78"/>
    </row>
    <row r="47" spans="1:9" ht="15" customHeight="1" x14ac:dyDescent="0.2">
      <c r="A47" s="326"/>
      <c r="B47" s="327"/>
      <c r="C47" s="328"/>
      <c r="D47" s="62"/>
      <c r="E47" s="78"/>
      <c r="F47" s="61"/>
      <c r="G47" s="78"/>
      <c r="H47" s="79"/>
      <c r="I47" s="78"/>
    </row>
    <row r="48" spans="1:9" ht="15" customHeight="1" x14ac:dyDescent="0.2">
      <c r="A48" s="326"/>
      <c r="B48" s="327"/>
      <c r="C48" s="328"/>
      <c r="D48" s="62"/>
      <c r="E48" s="78"/>
      <c r="F48" s="61"/>
      <c r="G48" s="78"/>
      <c r="H48" s="79"/>
      <c r="I48" s="78"/>
    </row>
    <row r="49" spans="1:10" ht="15" customHeight="1" x14ac:dyDescent="0.2">
      <c r="A49" s="326"/>
      <c r="B49" s="327"/>
      <c r="C49" s="328"/>
      <c r="D49" s="62"/>
      <c r="E49" s="78"/>
      <c r="F49" s="61"/>
      <c r="G49" s="78"/>
      <c r="H49" s="79"/>
      <c r="I49" s="78"/>
    </row>
    <row r="50" spans="1:10" ht="15" customHeight="1" x14ac:dyDescent="0.2">
      <c r="A50" s="326"/>
      <c r="B50" s="327"/>
      <c r="C50" s="328"/>
      <c r="D50" s="62"/>
      <c r="E50" s="78"/>
      <c r="F50" s="61"/>
      <c r="G50" s="78"/>
      <c r="H50" s="79"/>
      <c r="I50" s="78"/>
    </row>
    <row r="51" spans="1:10" ht="15" customHeight="1" x14ac:dyDescent="0.2">
      <c r="A51" s="326"/>
      <c r="B51" s="327"/>
      <c r="C51" s="328"/>
      <c r="D51" s="62"/>
      <c r="E51" s="78"/>
      <c r="F51" s="61"/>
      <c r="G51" s="78"/>
      <c r="H51" s="79"/>
      <c r="I51" s="78"/>
    </row>
    <row r="52" spans="1:10" ht="15" customHeight="1" x14ac:dyDescent="0.2">
      <c r="A52" s="326"/>
      <c r="B52" s="327"/>
      <c r="C52" s="328"/>
      <c r="D52" s="62"/>
      <c r="E52" s="78"/>
      <c r="F52" s="61"/>
      <c r="G52" s="78"/>
      <c r="H52" s="79"/>
      <c r="I52" s="78"/>
    </row>
    <row r="53" spans="1:10" ht="15" customHeight="1" x14ac:dyDescent="0.2">
      <c r="A53" s="326"/>
      <c r="B53" s="327"/>
      <c r="C53" s="328"/>
      <c r="D53" s="62"/>
      <c r="E53" s="78"/>
      <c r="F53" s="61"/>
      <c r="G53" s="78"/>
      <c r="H53" s="79"/>
      <c r="I53" s="78"/>
    </row>
    <row r="54" spans="1:10" ht="15" customHeight="1" thickBot="1" x14ac:dyDescent="0.25">
      <c r="A54" s="338"/>
      <c r="B54" s="339"/>
      <c r="C54" s="340"/>
      <c r="D54" s="80"/>
      <c r="E54" s="81"/>
      <c r="F54" s="61"/>
      <c r="G54" s="81"/>
      <c r="H54" s="79"/>
      <c r="I54" s="81"/>
    </row>
    <row r="55" spans="1:10" ht="15" customHeight="1" thickBot="1" x14ac:dyDescent="0.25">
      <c r="A55" s="321" t="s">
        <v>35</v>
      </c>
      <c r="B55" s="322"/>
      <c r="C55" s="322"/>
      <c r="D55" s="82"/>
      <c r="E55" s="66">
        <f>SUBTOTAL(9,E45:E54)</f>
        <v>0</v>
      </c>
      <c r="F55" s="67"/>
      <c r="G55" s="66">
        <f>SUBTOTAL(9,G45:G54)</f>
        <v>0</v>
      </c>
      <c r="H55" s="83"/>
      <c r="I55" s="66">
        <f>SUBTOTAL(9,I45:I54)</f>
        <v>0</v>
      </c>
      <c r="J55" s="84">
        <f>SUM(E55,G55,I55)</f>
        <v>0</v>
      </c>
    </row>
    <row r="56" spans="1:10" ht="15" customHeight="1" x14ac:dyDescent="0.2">
      <c r="A56" s="68"/>
      <c r="B56" s="68"/>
      <c r="C56" s="68"/>
      <c r="D56" s="68"/>
      <c r="E56" s="68"/>
      <c r="F56" s="68"/>
      <c r="G56" s="68"/>
      <c r="H56" s="68"/>
      <c r="I56" s="68"/>
    </row>
    <row r="57" spans="1:10" ht="15" customHeight="1" thickBot="1" x14ac:dyDescent="0.25">
      <c r="A57" s="47"/>
      <c r="B57" s="47"/>
      <c r="C57" s="47"/>
      <c r="D57" s="47"/>
      <c r="E57" s="47"/>
      <c r="F57" s="47"/>
      <c r="G57" s="47"/>
      <c r="H57" s="47"/>
      <c r="I57" s="47"/>
    </row>
    <row r="58" spans="1:10" ht="15" customHeight="1" thickBot="1" x14ac:dyDescent="0.25">
      <c r="A58" s="321" t="s">
        <v>38</v>
      </c>
      <c r="B58" s="322"/>
      <c r="C58" s="331"/>
      <c r="D58" s="336" t="s">
        <v>26</v>
      </c>
      <c r="E58" s="337"/>
      <c r="F58" s="336" t="s">
        <v>27</v>
      </c>
      <c r="G58" s="337"/>
      <c r="H58" s="336" t="s">
        <v>28</v>
      </c>
      <c r="I58" s="337"/>
    </row>
    <row r="59" spans="1:10" ht="30" customHeight="1" x14ac:dyDescent="0.2">
      <c r="A59" s="323" t="s">
        <v>33</v>
      </c>
      <c r="B59" s="324"/>
      <c r="C59" s="325"/>
      <c r="D59" s="74"/>
      <c r="E59" s="75" t="s">
        <v>15</v>
      </c>
      <c r="F59" s="77"/>
      <c r="G59" s="75" t="s">
        <v>15</v>
      </c>
      <c r="H59" s="77"/>
      <c r="I59" s="75" t="s">
        <v>15</v>
      </c>
    </row>
    <row r="60" spans="1:10" ht="15" customHeight="1" x14ac:dyDescent="0.2">
      <c r="A60" s="326"/>
      <c r="B60" s="327"/>
      <c r="C60" s="328"/>
      <c r="D60" s="62"/>
      <c r="E60" s="78"/>
      <c r="F60" s="79"/>
      <c r="G60" s="78"/>
      <c r="H60" s="79"/>
      <c r="I60" s="78"/>
    </row>
    <row r="61" spans="1:10" ht="15" customHeight="1" x14ac:dyDescent="0.2">
      <c r="A61" s="326"/>
      <c r="B61" s="327"/>
      <c r="C61" s="328"/>
      <c r="D61" s="62"/>
      <c r="E61" s="78"/>
      <c r="F61" s="79"/>
      <c r="G61" s="78"/>
      <c r="H61" s="79"/>
      <c r="I61" s="78"/>
    </row>
    <row r="62" spans="1:10" ht="15" customHeight="1" x14ac:dyDescent="0.2">
      <c r="A62" s="326"/>
      <c r="B62" s="327"/>
      <c r="C62" s="328"/>
      <c r="D62" s="62"/>
      <c r="E62" s="78"/>
      <c r="F62" s="79"/>
      <c r="G62" s="78"/>
      <c r="H62" s="79"/>
      <c r="I62" s="78"/>
    </row>
    <row r="63" spans="1:10" ht="15" customHeight="1" x14ac:dyDescent="0.2">
      <c r="A63" s="326"/>
      <c r="B63" s="327"/>
      <c r="C63" s="328"/>
      <c r="D63" s="62"/>
      <c r="E63" s="78"/>
      <c r="F63" s="79"/>
      <c r="G63" s="78"/>
      <c r="H63" s="79"/>
      <c r="I63" s="78"/>
    </row>
    <row r="64" spans="1:10" ht="15" customHeight="1" x14ac:dyDescent="0.2">
      <c r="A64" s="326"/>
      <c r="B64" s="327"/>
      <c r="C64" s="328"/>
      <c r="D64" s="62"/>
      <c r="E64" s="78"/>
      <c r="F64" s="79"/>
      <c r="G64" s="78"/>
      <c r="H64" s="79"/>
      <c r="I64" s="78"/>
    </row>
    <row r="65" spans="1:11" ht="15" customHeight="1" x14ac:dyDescent="0.2">
      <c r="A65" s="326"/>
      <c r="B65" s="327"/>
      <c r="C65" s="328"/>
      <c r="D65" s="62"/>
      <c r="E65" s="78"/>
      <c r="F65" s="79"/>
      <c r="G65" s="78"/>
      <c r="H65" s="79"/>
      <c r="I65" s="78"/>
    </row>
    <row r="66" spans="1:11" ht="15" customHeight="1" x14ac:dyDescent="0.2">
      <c r="A66" s="326"/>
      <c r="B66" s="327"/>
      <c r="C66" s="328"/>
      <c r="D66" s="62"/>
      <c r="E66" s="78"/>
      <c r="F66" s="79"/>
      <c r="G66" s="78"/>
      <c r="H66" s="79"/>
      <c r="I66" s="78"/>
    </row>
    <row r="67" spans="1:11" ht="15" customHeight="1" x14ac:dyDescent="0.2">
      <c r="A67" s="326"/>
      <c r="B67" s="327"/>
      <c r="C67" s="328"/>
      <c r="D67" s="62"/>
      <c r="E67" s="78"/>
      <c r="F67" s="79"/>
      <c r="G67" s="78"/>
      <c r="H67" s="79"/>
      <c r="I67" s="78"/>
    </row>
    <row r="68" spans="1:11" ht="15" customHeight="1" x14ac:dyDescent="0.2">
      <c r="A68" s="326"/>
      <c r="B68" s="327"/>
      <c r="C68" s="328"/>
      <c r="D68" s="62"/>
      <c r="E68" s="78"/>
      <c r="F68" s="79"/>
      <c r="G68" s="78"/>
      <c r="H68" s="79"/>
      <c r="I68" s="78"/>
    </row>
    <row r="69" spans="1:11" ht="15" customHeight="1" thickBot="1" x14ac:dyDescent="0.25">
      <c r="A69" s="338"/>
      <c r="B69" s="339"/>
      <c r="C69" s="340"/>
      <c r="D69" s="80"/>
      <c r="E69" s="81"/>
      <c r="F69" s="79"/>
      <c r="G69" s="81"/>
      <c r="H69" s="79"/>
      <c r="I69" s="81"/>
    </row>
    <row r="70" spans="1:11" ht="15" customHeight="1" thickBot="1" x14ac:dyDescent="0.25">
      <c r="A70" s="321" t="s">
        <v>39</v>
      </c>
      <c r="B70" s="322"/>
      <c r="C70" s="322"/>
      <c r="D70" s="82"/>
      <c r="E70" s="66">
        <f>SUBTOTAL(9,E60:E69)</f>
        <v>0</v>
      </c>
      <c r="F70" s="83"/>
      <c r="G70" s="66">
        <f>SUBTOTAL(9,G60:G69)</f>
        <v>0</v>
      </c>
      <c r="H70" s="83"/>
      <c r="I70" s="66">
        <f>SUBTOTAL(9,I60:I69)</f>
        <v>0</v>
      </c>
    </row>
    <row r="71" spans="1:11" ht="15" customHeight="1" x14ac:dyDescent="0.2">
      <c r="A71" s="68"/>
      <c r="B71" s="68"/>
      <c r="C71" s="68"/>
      <c r="D71" s="68"/>
      <c r="E71" s="68"/>
      <c r="F71" s="68"/>
      <c r="G71" s="68"/>
      <c r="H71" s="68"/>
      <c r="I71" s="68"/>
    </row>
    <row r="72" spans="1:11" ht="15" customHeight="1" thickBot="1" x14ac:dyDescent="0.25">
      <c r="A72" s="47"/>
      <c r="B72" s="47"/>
      <c r="C72" s="47"/>
      <c r="D72" s="47"/>
      <c r="E72" s="47"/>
      <c r="F72" s="47"/>
      <c r="G72" s="47"/>
      <c r="H72" s="47"/>
      <c r="I72" s="47"/>
      <c r="J72" s="47"/>
    </row>
    <row r="73" spans="1:11" ht="15" customHeight="1" thickBot="1" x14ac:dyDescent="0.25">
      <c r="A73" s="323" t="s">
        <v>112</v>
      </c>
      <c r="B73" s="324"/>
      <c r="C73" s="325"/>
      <c r="D73" s="336" t="s">
        <v>26</v>
      </c>
      <c r="E73" s="337"/>
      <c r="F73" s="336" t="s">
        <v>27</v>
      </c>
      <c r="G73" s="337"/>
      <c r="H73" s="336" t="s">
        <v>28</v>
      </c>
      <c r="I73" s="337"/>
      <c r="J73" s="85" t="s">
        <v>41</v>
      </c>
      <c r="K73" s="48"/>
    </row>
    <row r="74" spans="1:11" ht="15" customHeight="1" thickBot="1" x14ac:dyDescent="0.25">
      <c r="A74" s="317" t="s">
        <v>40</v>
      </c>
      <c r="B74" s="318"/>
      <c r="C74" s="318"/>
      <c r="D74" s="74"/>
      <c r="E74" s="86">
        <f>ROUNDDOWN(SUBTOTAL(9,E13:E70),0)</f>
        <v>0</v>
      </c>
      <c r="F74" s="61"/>
      <c r="G74" s="86">
        <f>ROUNDDOWN(SUBTOTAL(9,G13:G70),0)</f>
        <v>0</v>
      </c>
      <c r="H74" s="61"/>
      <c r="I74" s="86">
        <f>ROUNDDOWN(SUBTOTAL(9,I13:I70),0)</f>
        <v>0</v>
      </c>
      <c r="J74" s="84">
        <f>SUM(E74,G74,I74)</f>
        <v>0</v>
      </c>
      <c r="K74" s="48"/>
    </row>
    <row r="75" spans="1:11" ht="15" customHeight="1" thickBot="1" x14ac:dyDescent="0.25">
      <c r="A75" s="317" t="s">
        <v>42</v>
      </c>
      <c r="B75" s="318"/>
      <c r="C75" s="318"/>
      <c r="D75" s="62"/>
      <c r="E75" s="14" cm="1">
        <f t="array" aca="1" ref="E75" ca="1">_xlfn.XLOOKUP(Var_Sub.instr.&amp;" # "&amp;IF(_xlfn.XLOOKUP($A$5,Table_LuT_Deelnemers[ID Deelnemer],Table_LuT_Deelnemers[Is MKB?]),"TRUE","FALSE"),Table_Max_Subsidie_HTSM[Sub.instr. '# Is MKB?],Table_Max_Subsidie_HTSM[FO],"&lt;Not in LuT&gt;",0,1)</f>
        <v>0</v>
      </c>
      <c r="F75" s="61"/>
      <c r="G75" s="14" cm="1">
        <f t="array" aca="1" ref="G75" ca="1">_xlfn.XLOOKUP(Var_Sub.instr.&amp;" # "&amp;IF(_xlfn.XLOOKUP($A$5,Table_LuT_Deelnemers[ID Deelnemer],Table_LuT_Deelnemers[Is MKB?]),"TRUE","FALSE"),Table_Max_Subsidie_HTSM[Sub.instr. '# Is MKB?],Table_Max_Subsidie_HTSM[IO],"&lt;Not in LuT&gt;",0,1)</f>
        <v>0</v>
      </c>
      <c r="H75" s="61"/>
      <c r="I75" s="14" cm="1">
        <f t="array" aca="1" ref="I75" ca="1">_xlfn.XLOOKUP(Var_Sub.instr.&amp;" # "&amp;IF(_xlfn.XLOOKUP($A$5,Table_LuT_Deelnemers[ID Deelnemer],Table_LuT_Deelnemers[Is MKB?]),"TRUE","FALSE"),Table_Max_Subsidie_HTSM[Sub.instr. '# Is MKB?],Table_Max_Subsidie_HTSM[EO],"&lt;Not in LuT&gt;",0,1)</f>
        <v>0</v>
      </c>
      <c r="J75" s="87"/>
      <c r="K75" s="48"/>
    </row>
    <row r="76" spans="1:11" ht="15" customHeight="1" thickBot="1" x14ac:dyDescent="0.25">
      <c r="A76" s="319" t="s">
        <v>57</v>
      </c>
      <c r="B76" s="320"/>
      <c r="C76" s="320"/>
      <c r="D76" s="65"/>
      <c r="E76" s="88">
        <f ca="1">ROUNDDOWN(E75*Kosten_FO,0)</f>
        <v>0</v>
      </c>
      <c r="F76" s="64"/>
      <c r="G76" s="88">
        <f ca="1">ROUNDDOWN(G75*Kosten_IO,0)</f>
        <v>0</v>
      </c>
      <c r="H76" s="64"/>
      <c r="I76" s="88">
        <f ca="1">ROUNDDOWN(I75*Kosten_EO,0)</f>
        <v>0</v>
      </c>
      <c r="J76" s="89">
        <f ca="1">SUM(E76,G76,I76)</f>
        <v>0</v>
      </c>
      <c r="K76" s="48"/>
    </row>
  </sheetData>
  <sheetProtection algorithmName="SHA-512" hashValue="AjNEtOSco5h6bQ9jvWjXusvdXWoBL28ihZYdNZgfny5ZM42ti+hZ7EFmJcty7JvK7laQDpSO7nEqHJxx5kCxhQ==" saltValue="aAWZVd5zUcV023BOGbU+9Q==" spinCount="100000" sheet="1" objects="1" scenarios="1" selectLockedCells="1"/>
  <mergeCells count="64">
    <mergeCell ref="H28:I28"/>
    <mergeCell ref="B9:C9"/>
    <mergeCell ref="A11:C11"/>
    <mergeCell ref="D11:E11"/>
    <mergeCell ref="F11:G11"/>
    <mergeCell ref="H11:I11"/>
    <mergeCell ref="A23:C23"/>
    <mergeCell ref="A24:C24"/>
    <mergeCell ref="A25:C25"/>
    <mergeCell ref="A28:C28"/>
    <mergeCell ref="D28:E28"/>
    <mergeCell ref="F28:G28"/>
    <mergeCell ref="E9:I9"/>
    <mergeCell ref="A40:C40"/>
    <mergeCell ref="A29:B29"/>
    <mergeCell ref="A30:B30"/>
    <mergeCell ref="A31:B31"/>
    <mergeCell ref="A32:B32"/>
    <mergeCell ref="A33:B33"/>
    <mergeCell ref="A34:B34"/>
    <mergeCell ref="A35:B35"/>
    <mergeCell ref="A36:B36"/>
    <mergeCell ref="A37:B37"/>
    <mergeCell ref="A38:B38"/>
    <mergeCell ref="A39:B39"/>
    <mergeCell ref="A51:C51"/>
    <mergeCell ref="A43:C43"/>
    <mergeCell ref="D43:E43"/>
    <mergeCell ref="F43:G43"/>
    <mergeCell ref="H43:I43"/>
    <mergeCell ref="A44:C44"/>
    <mergeCell ref="A45:C45"/>
    <mergeCell ref="A46:C46"/>
    <mergeCell ref="A47:C47"/>
    <mergeCell ref="A48:C48"/>
    <mergeCell ref="A49:C49"/>
    <mergeCell ref="A50:C50"/>
    <mergeCell ref="A62:C62"/>
    <mergeCell ref="A52:C52"/>
    <mergeCell ref="A53:C53"/>
    <mergeCell ref="A54:C54"/>
    <mergeCell ref="A55:C55"/>
    <mergeCell ref="A58:C58"/>
    <mergeCell ref="F58:G58"/>
    <mergeCell ref="H58:I58"/>
    <mergeCell ref="A59:C59"/>
    <mergeCell ref="A60:C60"/>
    <mergeCell ref="A61:C61"/>
    <mergeCell ref="D58:E58"/>
    <mergeCell ref="D73:E73"/>
    <mergeCell ref="F73:G73"/>
    <mergeCell ref="H73:I73"/>
    <mergeCell ref="A63:C63"/>
    <mergeCell ref="A64:C64"/>
    <mergeCell ref="A65:C65"/>
    <mergeCell ref="A66:C66"/>
    <mergeCell ref="A67:C67"/>
    <mergeCell ref="A68:C68"/>
    <mergeCell ref="A74:C74"/>
    <mergeCell ref="A75:C75"/>
    <mergeCell ref="A76:C76"/>
    <mergeCell ref="A69:C69"/>
    <mergeCell ref="A70:C70"/>
    <mergeCell ref="A73:C73"/>
  </mergeCells>
  <dataValidations count="1">
    <dataValidation type="list" allowBlank="1" showInputMessage="1" showErrorMessage="1" sqref="B9" xr:uid="{A32F6EB3-6582-439A-9ABE-C42E0957AE7E}">
      <formula1>ValList_Kostensystematiek</formula1>
    </dataValidation>
  </dataValidations>
  <printOptions gridLines="1"/>
  <pageMargins left="0.74803149606299213" right="0.74803149606299213" top="0.98425196850393704" bottom="0.98425196850393704" header="0.51181102362204722" footer="0.51181102362204722"/>
  <pageSetup paperSize="9" scale="44" orientation="portrait" horizontalDpi="4294967292" verticalDpi="300" r:id="rId1"/>
  <headerFooter alignWithMargins="0">
    <oddFooter>&amp;L&amp;8Erna Olislaegers
&amp;D at &amp;T&amp;C&amp;8&amp;P/&amp;N&amp;R&amp;8File: &amp;F
Sheet: &amp;A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D6150-1788-4214-AC22-556142F448E7}">
  <sheetPr codeName="Sheet511">
    <pageSetUpPr fitToPage="1"/>
  </sheetPr>
  <dimension ref="A1:T43"/>
  <sheetViews>
    <sheetView showGridLines="0" zoomScale="85" zoomScaleNormal="85" workbookViewId="0">
      <selection activeCell="L8" sqref="L8"/>
    </sheetView>
  </sheetViews>
  <sheetFormatPr defaultColWidth="9.140625" defaultRowHeight="15" customHeight="1" x14ac:dyDescent="0.2"/>
  <cols>
    <col min="1" max="1" width="25.140625" style="93" customWidth="1"/>
    <col min="2" max="2" width="31.42578125" style="93" customWidth="1"/>
    <col min="3" max="3" width="23" style="93" customWidth="1"/>
    <col min="4" max="20" width="11.7109375" style="93" customWidth="1"/>
    <col min="21" max="22" width="9.140625" style="93"/>
    <col min="23" max="26" width="9.7109375" style="93" customWidth="1"/>
    <col min="27" max="27" width="11.28515625" style="93" customWidth="1"/>
    <col min="28" max="16384" width="9.140625" style="93"/>
  </cols>
  <sheetData>
    <row r="1" spans="1:20" ht="30" x14ac:dyDescent="0.2">
      <c r="A1" s="23" t="s">
        <v>176</v>
      </c>
    </row>
    <row r="2" spans="1:20" ht="15" customHeight="1" thickBot="1" x14ac:dyDescent="0.25">
      <c r="A2" s="94"/>
    </row>
    <row r="3" spans="1:20" ht="15" customHeight="1" thickBot="1" x14ac:dyDescent="0.25">
      <c r="A3" s="95" t="s">
        <v>10</v>
      </c>
      <c r="B3" s="96" t="str">
        <f>IF(ISBLANK(Projectacroniem),"",Projectacroniem)</f>
        <v/>
      </c>
    </row>
    <row r="4" spans="1:20" ht="15" customHeight="1" thickBot="1" x14ac:dyDescent="0.25"/>
    <row r="5" spans="1:20" ht="15" customHeight="1" thickBot="1" x14ac:dyDescent="0.25">
      <c r="A5" s="359" t="s">
        <v>46</v>
      </c>
      <c r="B5" s="360"/>
      <c r="C5" s="361"/>
      <c r="D5" s="359" t="s">
        <v>15</v>
      </c>
      <c r="E5" s="360"/>
      <c r="F5" s="360"/>
      <c r="G5" s="361"/>
      <c r="H5" s="360" t="s">
        <v>57</v>
      </c>
      <c r="I5" s="360"/>
      <c r="J5" s="360"/>
      <c r="K5" s="361"/>
      <c r="L5" s="359" t="s">
        <v>50</v>
      </c>
      <c r="M5" s="360"/>
      <c r="N5" s="360"/>
      <c r="O5" s="360"/>
      <c r="P5" s="360"/>
      <c r="Q5" s="360"/>
      <c r="R5" s="360"/>
      <c r="S5" s="360"/>
      <c r="T5" s="361"/>
    </row>
    <row r="6" spans="1:20" ht="15" customHeight="1" thickBot="1" x14ac:dyDescent="0.25">
      <c r="A6" s="98"/>
      <c r="B6" s="98"/>
      <c r="C6" s="99"/>
      <c r="D6" s="97"/>
      <c r="E6" s="98"/>
      <c r="F6" s="98"/>
      <c r="G6" s="99"/>
      <c r="H6" s="98"/>
      <c r="I6" s="98"/>
      <c r="J6" s="98"/>
      <c r="K6" s="99"/>
      <c r="L6" s="359" t="s">
        <v>163</v>
      </c>
      <c r="M6" s="360"/>
      <c r="N6" s="360"/>
      <c r="O6" s="361"/>
      <c r="P6" s="359" t="s">
        <v>58</v>
      </c>
      <c r="Q6" s="360"/>
      <c r="R6" s="360"/>
      <c r="S6" s="361"/>
      <c r="T6" s="100"/>
    </row>
    <row r="7" spans="1:20" ht="45" customHeight="1" thickBot="1" x14ac:dyDescent="0.25">
      <c r="A7" s="101" t="s">
        <v>46</v>
      </c>
      <c r="B7" s="102" t="s">
        <v>51</v>
      </c>
      <c r="C7" s="103" t="s">
        <v>1</v>
      </c>
      <c r="D7" s="104" t="s">
        <v>144</v>
      </c>
      <c r="E7" s="105" t="s">
        <v>145</v>
      </c>
      <c r="F7" s="106" t="s">
        <v>146</v>
      </c>
      <c r="G7" s="107" t="s">
        <v>111</v>
      </c>
      <c r="H7" s="104" t="s">
        <v>149</v>
      </c>
      <c r="I7" s="105" t="s">
        <v>147</v>
      </c>
      <c r="J7" s="50" t="s">
        <v>148</v>
      </c>
      <c r="K7" s="50" t="s">
        <v>110</v>
      </c>
      <c r="L7" s="108" t="s">
        <v>179</v>
      </c>
      <c r="M7" s="105" t="s">
        <v>180</v>
      </c>
      <c r="N7" s="109" t="s">
        <v>89</v>
      </c>
      <c r="O7" s="106" t="s">
        <v>54</v>
      </c>
      <c r="P7" s="110" t="s">
        <v>150</v>
      </c>
      <c r="Q7" s="111" t="s">
        <v>151</v>
      </c>
      <c r="R7" s="112" t="s">
        <v>152</v>
      </c>
      <c r="S7" s="113" t="s">
        <v>153</v>
      </c>
      <c r="T7" s="107" t="s">
        <v>190</v>
      </c>
    </row>
    <row r="8" spans="1:20" ht="15" customHeight="1" x14ac:dyDescent="0.2">
      <c r="A8" s="114" t="s">
        <v>59</v>
      </c>
      <c r="B8" s="115" t="str">
        <f>_xlfn.XLOOKUP($A8,Table_LuT_Deelnemers[ID Deelnemer],Table_LuT_Deelnemers[Naam Organisatie],"",0,1)</f>
        <v/>
      </c>
      <c r="C8" s="115" t="str">
        <f>_xlfn.XLOOKUP($A8,Table_LuT_Deelnemers[ID Deelnemer],Table_LuT_Deelnemers[Type Organisatie],"",0,1)</f>
        <v/>
      </c>
      <c r="D8" s="116" cm="1">
        <f t="array" aca="1" ref="D8" ca="1">INDIRECT("'"&amp;$A8&amp;"'!Kosten_FO")</f>
        <v>0</v>
      </c>
      <c r="E8" s="117" cm="1">
        <f t="array" aca="1" ref="E8" ca="1">INDIRECT("'"&amp;$A8&amp;"'!Kosten_IO")</f>
        <v>0</v>
      </c>
      <c r="F8" s="118" cm="1">
        <f t="array" aca="1" ref="F8" ca="1">INDIRECT("'"&amp;$A8&amp;"'!Kosten_EO")</f>
        <v>0</v>
      </c>
      <c r="G8" s="119" cm="1">
        <f t="array" aca="1" ref="G8" ca="1">INDIRECT("'"&amp;$A8&amp;"'!Kosten_Totaal")</f>
        <v>0</v>
      </c>
      <c r="H8" s="120" cm="1">
        <f t="array" aca="1" ref="H8" ca="1">INDIRECT("'"&amp;$A8&amp;"'!Max_Subsidie_FO")</f>
        <v>0</v>
      </c>
      <c r="I8" s="121" cm="1">
        <f t="array" aca="1" ref="I8" ca="1">INDIRECT("'"&amp;$A8&amp;"'!Max_Subsidie_IO")</f>
        <v>0</v>
      </c>
      <c r="J8" s="122" cm="1">
        <f t="array" aca="1" ref="J8" ca="1">INDIRECT("'"&amp;$A8&amp;"'!Max_Subsidie_EO")</f>
        <v>0</v>
      </c>
      <c r="K8" s="123" cm="1">
        <f t="array" aca="1" ref="K8" ca="1">INDIRECT("'"&amp;$A8&amp;"'!Max_Subsidie_Totaal")</f>
        <v>0</v>
      </c>
      <c r="L8" s="124"/>
      <c r="M8" s="125"/>
      <c r="N8" s="126"/>
      <c r="O8" s="127"/>
      <c r="P8" s="128"/>
      <c r="Q8" s="129"/>
      <c r="R8" s="130"/>
      <c r="S8" s="131">
        <f>SUBTOTAL(9,P8:R8)</f>
        <v>0</v>
      </c>
      <c r="T8" s="131">
        <f>SUBTOTAL(9,M8:S8)</f>
        <v>0</v>
      </c>
    </row>
    <row r="9" spans="1:20" ht="15" customHeight="1" x14ac:dyDescent="0.2">
      <c r="A9" s="132" t="s">
        <v>60</v>
      </c>
      <c r="B9" s="133" t="str">
        <f>_xlfn.XLOOKUP($A9,Table_LuT_Deelnemers[ID Deelnemer],Table_LuT_Deelnemers[Naam Organisatie],"",0,1)</f>
        <v/>
      </c>
      <c r="C9" s="134" t="str">
        <f>_xlfn.XLOOKUP($A9,Table_LuT_Deelnemers[ID Deelnemer],Table_LuT_Deelnemers[Type Organisatie],"",0,1)</f>
        <v/>
      </c>
      <c r="D9" s="135" cm="1">
        <f t="array" aca="1" ref="D9" ca="1">INDIRECT("'"&amp;$A9&amp;"'!Kosten_FO")</f>
        <v>0</v>
      </c>
      <c r="E9" s="136" cm="1">
        <f t="array" aca="1" ref="E9" ca="1">INDIRECT("'"&amp;$A9&amp;"'!Kosten_IO")</f>
        <v>0</v>
      </c>
      <c r="F9" s="137" cm="1">
        <f t="array" aca="1" ref="F9" ca="1">INDIRECT("'"&amp;$A9&amp;"'!Kosten_EO")</f>
        <v>0</v>
      </c>
      <c r="G9" s="138" cm="1">
        <f t="array" aca="1" ref="G9" ca="1">INDIRECT("'"&amp;$A9&amp;"'!Kosten_Totaal")</f>
        <v>0</v>
      </c>
      <c r="H9" s="139" cm="1">
        <f t="array" aca="1" ref="H9" ca="1">INDIRECT("'"&amp;$A9&amp;"'!Max_Subsidie_FO")</f>
        <v>0</v>
      </c>
      <c r="I9" s="140" cm="1">
        <f t="array" aca="1" ref="I9" ca="1">INDIRECT("'"&amp;$A9&amp;"'!Max_Subsidie_IO")</f>
        <v>0</v>
      </c>
      <c r="J9" s="141" cm="1">
        <f t="array" aca="1" ref="J9" ca="1">INDIRECT("'"&amp;$A9&amp;"'!Max_Subsidie_EO")</f>
        <v>0</v>
      </c>
      <c r="K9" s="142" cm="1">
        <f t="array" aca="1" ref="K9" ca="1">INDIRECT("'"&amp;$A9&amp;"'!Max_Subsidie_Totaal")</f>
        <v>0</v>
      </c>
      <c r="L9" s="143"/>
      <c r="M9" s="144"/>
      <c r="N9" s="144"/>
      <c r="O9" s="146"/>
      <c r="P9" s="147"/>
      <c r="Q9" s="148"/>
      <c r="R9" s="149"/>
      <c r="S9" s="150">
        <f t="shared" ref="S9:S17" si="0">SUBTOTAL(9,P9:R9)</f>
        <v>0</v>
      </c>
      <c r="T9" s="150">
        <f t="shared" ref="T9:T17" si="1">SUBTOTAL(9,M9:S9)</f>
        <v>0</v>
      </c>
    </row>
    <row r="10" spans="1:20" ht="15" customHeight="1" x14ac:dyDescent="0.2">
      <c r="A10" s="132" t="s">
        <v>61</v>
      </c>
      <c r="B10" s="133" t="str">
        <f>_xlfn.XLOOKUP($A10,Table_LuT_Deelnemers[ID Deelnemer],Table_LuT_Deelnemers[Naam Organisatie],"",0,1)</f>
        <v/>
      </c>
      <c r="C10" s="151" t="str">
        <f>_xlfn.XLOOKUP($A10,Table_LuT_Deelnemers[ID Deelnemer],Table_LuT_Deelnemers[Type Organisatie],"",0,1)</f>
        <v/>
      </c>
      <c r="D10" s="152" cm="1">
        <f t="array" aca="1" ref="D10" ca="1">INDIRECT("'"&amp;$A10&amp;"'!Kosten_FO")</f>
        <v>0</v>
      </c>
      <c r="E10" s="153" cm="1">
        <f t="array" aca="1" ref="E10" ca="1">INDIRECT("'"&amp;$A10&amp;"'!Kosten_IO")</f>
        <v>0</v>
      </c>
      <c r="F10" s="154" cm="1">
        <f t="array" aca="1" ref="F10" ca="1">INDIRECT("'"&amp;$A10&amp;"'!Kosten_EO")</f>
        <v>0</v>
      </c>
      <c r="G10" s="155" cm="1">
        <f t="array" aca="1" ref="G10" ca="1">INDIRECT("'"&amp;$A10&amp;"'!Kosten_Totaal")</f>
        <v>0</v>
      </c>
      <c r="H10" s="139" cm="1">
        <f t="array" aca="1" ref="H10" ca="1">INDIRECT("'"&amp;$A10&amp;"'!Max_Subsidie_FO")</f>
        <v>0</v>
      </c>
      <c r="I10" s="140" cm="1">
        <f t="array" aca="1" ref="I10" ca="1">INDIRECT("'"&amp;$A10&amp;"'!Max_Subsidie_IO")</f>
        <v>0</v>
      </c>
      <c r="J10" s="141" cm="1">
        <f t="array" aca="1" ref="J10" ca="1">INDIRECT("'"&amp;$A10&amp;"'!Max_Subsidie_EO")</f>
        <v>0</v>
      </c>
      <c r="K10" s="142" cm="1">
        <f t="array" aca="1" ref="K10" ca="1">INDIRECT("'"&amp;$A10&amp;"'!Max_Subsidie_Totaal")</f>
        <v>0</v>
      </c>
      <c r="L10" s="143"/>
      <c r="M10" s="144"/>
      <c r="N10" s="144"/>
      <c r="O10" s="146"/>
      <c r="P10" s="147"/>
      <c r="Q10" s="148"/>
      <c r="R10" s="149"/>
      <c r="S10" s="150">
        <f t="shared" si="0"/>
        <v>0</v>
      </c>
      <c r="T10" s="150">
        <f t="shared" si="1"/>
        <v>0</v>
      </c>
    </row>
    <row r="11" spans="1:20" ht="15" customHeight="1" x14ac:dyDescent="0.2">
      <c r="A11" s="132" t="s">
        <v>62</v>
      </c>
      <c r="B11" s="133" t="str">
        <f>_xlfn.XLOOKUP($A11,Table_LuT_Deelnemers[ID Deelnemer],Table_LuT_Deelnemers[Naam Organisatie],"",0,1)</f>
        <v/>
      </c>
      <c r="C11" s="151" t="str">
        <f>_xlfn.XLOOKUP($A11,Table_LuT_Deelnemers[ID Deelnemer],Table_LuT_Deelnemers[Type Organisatie],"",0,1)</f>
        <v/>
      </c>
      <c r="D11" s="152" cm="1">
        <f t="array" aca="1" ref="D11" ca="1">INDIRECT("'"&amp;$A11&amp;"'!Kosten_FO")</f>
        <v>0</v>
      </c>
      <c r="E11" s="153" cm="1">
        <f t="array" aca="1" ref="E11" ca="1">INDIRECT("'"&amp;$A11&amp;"'!Kosten_IO")</f>
        <v>0</v>
      </c>
      <c r="F11" s="154" cm="1">
        <f t="array" aca="1" ref="F11" ca="1">INDIRECT("'"&amp;$A11&amp;"'!Kosten_EO")</f>
        <v>0</v>
      </c>
      <c r="G11" s="155" cm="1">
        <f t="array" aca="1" ref="G11" ca="1">INDIRECT("'"&amp;$A11&amp;"'!Kosten_Totaal")</f>
        <v>0</v>
      </c>
      <c r="H11" s="139" cm="1">
        <f t="array" aca="1" ref="H11" ca="1">INDIRECT("'"&amp;$A11&amp;"'!Max_Subsidie_FO")</f>
        <v>0</v>
      </c>
      <c r="I11" s="140" cm="1">
        <f t="array" aca="1" ref="I11" ca="1">INDIRECT("'"&amp;$A11&amp;"'!Max_Subsidie_IO")</f>
        <v>0</v>
      </c>
      <c r="J11" s="141" cm="1">
        <f t="array" aca="1" ref="J11" ca="1">INDIRECT("'"&amp;$A11&amp;"'!Max_Subsidie_EO")</f>
        <v>0</v>
      </c>
      <c r="K11" s="142" cm="1">
        <f t="array" aca="1" ref="K11" ca="1">INDIRECT("'"&amp;$A11&amp;"'!Max_Subsidie_Totaal")</f>
        <v>0</v>
      </c>
      <c r="L11" s="143"/>
      <c r="M11" s="144"/>
      <c r="N11" s="145"/>
      <c r="O11" s="146"/>
      <c r="P11" s="147"/>
      <c r="Q11" s="148"/>
      <c r="R11" s="149"/>
      <c r="S11" s="150">
        <f t="shared" si="0"/>
        <v>0</v>
      </c>
      <c r="T11" s="150">
        <f t="shared" si="1"/>
        <v>0</v>
      </c>
    </row>
    <row r="12" spans="1:20" ht="15" customHeight="1" x14ac:dyDescent="0.2">
      <c r="A12" s="132" t="s">
        <v>63</v>
      </c>
      <c r="B12" s="133" t="str">
        <f>_xlfn.XLOOKUP($A12,Table_LuT_Deelnemers[ID Deelnemer],Table_LuT_Deelnemers[Naam Organisatie],"",0,1)</f>
        <v/>
      </c>
      <c r="C12" s="151" t="str">
        <f>_xlfn.XLOOKUP($A12,Table_LuT_Deelnemers[ID Deelnemer],Table_LuT_Deelnemers[Type Organisatie],"",0,1)</f>
        <v/>
      </c>
      <c r="D12" s="152" cm="1">
        <f t="array" aca="1" ref="D12" ca="1">INDIRECT("'"&amp;$A12&amp;"'!Kosten_FO")</f>
        <v>0</v>
      </c>
      <c r="E12" s="153" cm="1">
        <f t="array" aca="1" ref="E12" ca="1">INDIRECT("'"&amp;$A12&amp;"'!Kosten_IO")</f>
        <v>0</v>
      </c>
      <c r="F12" s="154" cm="1">
        <f t="array" aca="1" ref="F12" ca="1">INDIRECT("'"&amp;$A12&amp;"'!Kosten_EO")</f>
        <v>0</v>
      </c>
      <c r="G12" s="155" cm="1">
        <f t="array" aca="1" ref="G12" ca="1">INDIRECT("'"&amp;$A12&amp;"'!Kosten_Totaal")</f>
        <v>0</v>
      </c>
      <c r="H12" s="139" cm="1">
        <f t="array" aca="1" ref="H12" ca="1">INDIRECT("'"&amp;$A12&amp;"'!Max_Subsidie_FO")</f>
        <v>0</v>
      </c>
      <c r="I12" s="140" cm="1">
        <f t="array" aca="1" ref="I12" ca="1">INDIRECT("'"&amp;$A12&amp;"'!Max_Subsidie_IO")</f>
        <v>0</v>
      </c>
      <c r="J12" s="141" cm="1">
        <f t="array" aca="1" ref="J12" ca="1">INDIRECT("'"&amp;$A12&amp;"'!Max_Subsidie_EO")</f>
        <v>0</v>
      </c>
      <c r="K12" s="142" cm="1">
        <f t="array" aca="1" ref="K12" ca="1">INDIRECT("'"&amp;$A12&amp;"'!Max_Subsidie_Totaal")</f>
        <v>0</v>
      </c>
      <c r="L12" s="143"/>
      <c r="M12" s="144"/>
      <c r="N12" s="145"/>
      <c r="O12" s="146"/>
      <c r="P12" s="147"/>
      <c r="Q12" s="148"/>
      <c r="R12" s="149"/>
      <c r="S12" s="150">
        <f t="shared" si="0"/>
        <v>0</v>
      </c>
      <c r="T12" s="150">
        <f t="shared" si="1"/>
        <v>0</v>
      </c>
    </row>
    <row r="13" spans="1:20" ht="15" customHeight="1" x14ac:dyDescent="0.2">
      <c r="A13" s="132" t="s">
        <v>64</v>
      </c>
      <c r="B13" s="133" t="str">
        <f>_xlfn.XLOOKUP($A13,Table_LuT_Deelnemers[ID Deelnemer],Table_LuT_Deelnemers[Naam Organisatie],"",0,1)</f>
        <v/>
      </c>
      <c r="C13" s="151" t="str">
        <f>_xlfn.XLOOKUP($A13,Table_LuT_Deelnemers[ID Deelnemer],Table_LuT_Deelnemers[Type Organisatie],"",0,1)</f>
        <v/>
      </c>
      <c r="D13" s="152" cm="1">
        <f t="array" aca="1" ref="D13" ca="1">INDIRECT("'"&amp;$A13&amp;"'!Kosten_FO")</f>
        <v>0</v>
      </c>
      <c r="E13" s="153" cm="1">
        <f t="array" aca="1" ref="E13" ca="1">INDIRECT("'"&amp;$A13&amp;"'!Kosten_IO")</f>
        <v>0</v>
      </c>
      <c r="F13" s="154" cm="1">
        <f t="array" aca="1" ref="F13" ca="1">INDIRECT("'"&amp;$A13&amp;"'!Kosten_EO")</f>
        <v>0</v>
      </c>
      <c r="G13" s="155" cm="1">
        <f t="array" aca="1" ref="G13" ca="1">INDIRECT("'"&amp;$A13&amp;"'!Kosten_Totaal")</f>
        <v>0</v>
      </c>
      <c r="H13" s="139" cm="1">
        <f t="array" aca="1" ref="H13" ca="1">INDIRECT("'"&amp;$A13&amp;"'!Max_Subsidie_FO")</f>
        <v>0</v>
      </c>
      <c r="I13" s="140" cm="1">
        <f t="array" aca="1" ref="I13" ca="1">INDIRECT("'"&amp;$A13&amp;"'!Max_Subsidie_IO")</f>
        <v>0</v>
      </c>
      <c r="J13" s="141" cm="1">
        <f t="array" aca="1" ref="J13" ca="1">INDIRECT("'"&amp;$A13&amp;"'!Max_Subsidie_EO")</f>
        <v>0</v>
      </c>
      <c r="K13" s="142" cm="1">
        <f t="array" aca="1" ref="K13" ca="1">INDIRECT("'"&amp;$A13&amp;"'!Max_Subsidie_Totaal")</f>
        <v>0</v>
      </c>
      <c r="L13" s="143"/>
      <c r="M13" s="144"/>
      <c r="N13" s="145"/>
      <c r="O13" s="146"/>
      <c r="P13" s="147"/>
      <c r="Q13" s="148"/>
      <c r="R13" s="149"/>
      <c r="S13" s="150">
        <f t="shared" si="0"/>
        <v>0</v>
      </c>
      <c r="T13" s="150">
        <f t="shared" si="1"/>
        <v>0</v>
      </c>
    </row>
    <row r="14" spans="1:20" ht="15" customHeight="1" x14ac:dyDescent="0.2">
      <c r="A14" s="132" t="s">
        <v>65</v>
      </c>
      <c r="B14" s="133" t="str">
        <f>_xlfn.XLOOKUP($A14,Table_LuT_Deelnemers[ID Deelnemer],Table_LuT_Deelnemers[Naam Organisatie],"",0,1)</f>
        <v/>
      </c>
      <c r="C14" s="151" t="str">
        <f>_xlfn.XLOOKUP($A14,Table_LuT_Deelnemers[ID Deelnemer],Table_LuT_Deelnemers[Type Organisatie],"",0,1)</f>
        <v/>
      </c>
      <c r="D14" s="152" cm="1">
        <f t="array" aca="1" ref="D14" ca="1">INDIRECT("'"&amp;$A14&amp;"'!Kosten_FO")</f>
        <v>0</v>
      </c>
      <c r="E14" s="153" cm="1">
        <f t="array" aca="1" ref="E14" ca="1">INDIRECT("'"&amp;$A14&amp;"'!Kosten_IO")</f>
        <v>0</v>
      </c>
      <c r="F14" s="154" cm="1">
        <f t="array" aca="1" ref="F14" ca="1">INDIRECT("'"&amp;$A14&amp;"'!Kosten_EO")</f>
        <v>0</v>
      </c>
      <c r="G14" s="155" cm="1">
        <f t="array" aca="1" ref="G14" ca="1">INDIRECT("'"&amp;$A14&amp;"'!Kosten_Totaal")</f>
        <v>0</v>
      </c>
      <c r="H14" s="139" cm="1">
        <f t="array" aca="1" ref="H14" ca="1">INDIRECT("'"&amp;$A14&amp;"'!Max_Subsidie_FO")</f>
        <v>0</v>
      </c>
      <c r="I14" s="140" cm="1">
        <f t="array" aca="1" ref="I14" ca="1">INDIRECT("'"&amp;$A14&amp;"'!Max_Subsidie_IO")</f>
        <v>0</v>
      </c>
      <c r="J14" s="141" cm="1">
        <f t="array" aca="1" ref="J14" ca="1">INDIRECT("'"&amp;$A14&amp;"'!Max_Subsidie_EO")</f>
        <v>0</v>
      </c>
      <c r="K14" s="142" cm="1">
        <f t="array" aca="1" ref="K14" ca="1">INDIRECT("'"&amp;$A14&amp;"'!Max_Subsidie_Totaal")</f>
        <v>0</v>
      </c>
      <c r="L14" s="143"/>
      <c r="M14" s="144"/>
      <c r="N14" s="145"/>
      <c r="O14" s="146"/>
      <c r="P14" s="147"/>
      <c r="Q14" s="148"/>
      <c r="R14" s="149"/>
      <c r="S14" s="150">
        <f t="shared" si="0"/>
        <v>0</v>
      </c>
      <c r="T14" s="150">
        <f t="shared" si="1"/>
        <v>0</v>
      </c>
    </row>
    <row r="15" spans="1:20" ht="15" customHeight="1" x14ac:dyDescent="0.2">
      <c r="A15" s="132" t="s">
        <v>66</v>
      </c>
      <c r="B15" s="133" t="str">
        <f>_xlfn.XLOOKUP($A15,Table_LuT_Deelnemers[ID Deelnemer],Table_LuT_Deelnemers[Naam Organisatie],"",0,1)</f>
        <v/>
      </c>
      <c r="C15" s="151" t="str">
        <f>_xlfn.XLOOKUP($A15,Table_LuT_Deelnemers[ID Deelnemer],Table_LuT_Deelnemers[Type Organisatie],"",0,1)</f>
        <v/>
      </c>
      <c r="D15" s="152" cm="1">
        <f t="array" aca="1" ref="D15" ca="1">INDIRECT("'"&amp;$A15&amp;"'!Kosten_FO")</f>
        <v>0</v>
      </c>
      <c r="E15" s="153" cm="1">
        <f t="array" aca="1" ref="E15" ca="1">INDIRECT("'"&amp;$A15&amp;"'!Kosten_IO")</f>
        <v>0</v>
      </c>
      <c r="F15" s="154" cm="1">
        <f t="array" aca="1" ref="F15" ca="1">INDIRECT("'"&amp;$A15&amp;"'!Kosten_EO")</f>
        <v>0</v>
      </c>
      <c r="G15" s="155" cm="1">
        <f t="array" aca="1" ref="G15" ca="1">INDIRECT("'"&amp;$A15&amp;"'!Kosten_Totaal")</f>
        <v>0</v>
      </c>
      <c r="H15" s="139" cm="1">
        <f t="array" aca="1" ref="H15" ca="1">INDIRECT("'"&amp;$A15&amp;"'!Max_Subsidie_FO")</f>
        <v>0</v>
      </c>
      <c r="I15" s="140" cm="1">
        <f t="array" aca="1" ref="I15" ca="1">INDIRECT("'"&amp;$A15&amp;"'!Max_Subsidie_IO")</f>
        <v>0</v>
      </c>
      <c r="J15" s="141" cm="1">
        <f t="array" aca="1" ref="J15" ca="1">INDIRECT("'"&amp;$A15&amp;"'!Max_Subsidie_EO")</f>
        <v>0</v>
      </c>
      <c r="K15" s="142" cm="1">
        <f t="array" aca="1" ref="K15" ca="1">INDIRECT("'"&amp;$A15&amp;"'!Max_Subsidie_Totaal")</f>
        <v>0</v>
      </c>
      <c r="L15" s="143"/>
      <c r="M15" s="144"/>
      <c r="N15" s="145"/>
      <c r="O15" s="146"/>
      <c r="P15" s="147"/>
      <c r="Q15" s="148"/>
      <c r="R15" s="149"/>
      <c r="S15" s="150">
        <f t="shared" si="0"/>
        <v>0</v>
      </c>
      <c r="T15" s="150">
        <f t="shared" si="1"/>
        <v>0</v>
      </c>
    </row>
    <row r="16" spans="1:20" ht="15" customHeight="1" x14ac:dyDescent="0.2">
      <c r="A16" s="132" t="s">
        <v>67</v>
      </c>
      <c r="B16" s="133" t="str">
        <f>_xlfn.XLOOKUP($A16,Table_LuT_Deelnemers[ID Deelnemer],Table_LuT_Deelnemers[Naam Organisatie],"",0,1)</f>
        <v/>
      </c>
      <c r="C16" s="151" t="str">
        <f>_xlfn.XLOOKUP($A16,Table_LuT_Deelnemers[ID Deelnemer],Table_LuT_Deelnemers[Type Organisatie],"",0,1)</f>
        <v/>
      </c>
      <c r="D16" s="152" cm="1">
        <f t="array" aca="1" ref="D16" ca="1">INDIRECT("'"&amp;$A16&amp;"'!Kosten_FO")</f>
        <v>0</v>
      </c>
      <c r="E16" s="153" cm="1">
        <f t="array" aca="1" ref="E16" ca="1">INDIRECT("'"&amp;$A16&amp;"'!Kosten_IO")</f>
        <v>0</v>
      </c>
      <c r="F16" s="154" cm="1">
        <f t="array" aca="1" ref="F16" ca="1">INDIRECT("'"&amp;$A16&amp;"'!Kosten_EO")</f>
        <v>0</v>
      </c>
      <c r="G16" s="155" cm="1">
        <f t="array" aca="1" ref="G16" ca="1">INDIRECT("'"&amp;$A16&amp;"'!Kosten_Totaal")</f>
        <v>0</v>
      </c>
      <c r="H16" s="139" cm="1">
        <f t="array" aca="1" ref="H16" ca="1">INDIRECT("'"&amp;$A16&amp;"'!Max_Subsidie_FO")</f>
        <v>0</v>
      </c>
      <c r="I16" s="140" cm="1">
        <f t="array" aca="1" ref="I16" ca="1">INDIRECT("'"&amp;$A16&amp;"'!Max_Subsidie_IO")</f>
        <v>0</v>
      </c>
      <c r="J16" s="141" cm="1">
        <f t="array" aca="1" ref="J16" ca="1">INDIRECT("'"&amp;$A16&amp;"'!Max_Subsidie_EO")</f>
        <v>0</v>
      </c>
      <c r="K16" s="142" cm="1">
        <f t="array" aca="1" ref="K16" ca="1">INDIRECT("'"&amp;$A16&amp;"'!Max_Subsidie_Totaal")</f>
        <v>0</v>
      </c>
      <c r="L16" s="143"/>
      <c r="M16" s="144"/>
      <c r="N16" s="145"/>
      <c r="O16" s="146"/>
      <c r="P16" s="147"/>
      <c r="Q16" s="148"/>
      <c r="R16" s="149"/>
      <c r="S16" s="150">
        <f t="shared" si="0"/>
        <v>0</v>
      </c>
      <c r="T16" s="150">
        <f t="shared" si="1"/>
        <v>0</v>
      </c>
    </row>
    <row r="17" spans="1:20" ht="15" customHeight="1" thickBot="1" x14ac:dyDescent="0.25">
      <c r="A17" s="156" t="s">
        <v>68</v>
      </c>
      <c r="B17" s="157" t="str">
        <f>_xlfn.XLOOKUP($A17,Table_LuT_Deelnemers[ID Deelnemer],Table_LuT_Deelnemers[Naam Organisatie],"",0,1)</f>
        <v/>
      </c>
      <c r="C17" s="158" t="str">
        <f>_xlfn.XLOOKUP($A17,Table_LuT_Deelnemers[ID Deelnemer],Table_LuT_Deelnemers[Type Organisatie],"",0,1)</f>
        <v/>
      </c>
      <c r="D17" s="159" cm="1">
        <f t="array" aca="1" ref="D17" ca="1">INDIRECT("'"&amp;$A17&amp;"'!Kosten_FO")</f>
        <v>0</v>
      </c>
      <c r="E17" s="160" cm="1">
        <f t="array" aca="1" ref="E17" ca="1">INDIRECT("'"&amp;$A17&amp;"'!Kosten_IO")</f>
        <v>0</v>
      </c>
      <c r="F17" s="161" cm="1">
        <f t="array" aca="1" ref="F17" ca="1">INDIRECT("'"&amp;$A17&amp;"'!Kosten_EO")</f>
        <v>0</v>
      </c>
      <c r="G17" s="162" cm="1">
        <f t="array" aca="1" ref="G17" ca="1">INDIRECT("'"&amp;$A17&amp;"'!Kosten_Totaal")</f>
        <v>0</v>
      </c>
      <c r="H17" s="163" cm="1">
        <f t="array" aca="1" ref="H17" ca="1">INDIRECT("'"&amp;$A17&amp;"'!Max_Subsidie_FO")</f>
        <v>0</v>
      </c>
      <c r="I17" s="164" cm="1">
        <f t="array" aca="1" ref="I17" ca="1">INDIRECT("'"&amp;$A17&amp;"'!Max_Subsidie_IO")</f>
        <v>0</v>
      </c>
      <c r="J17" s="165" cm="1">
        <f t="array" aca="1" ref="J17" ca="1">INDIRECT("'"&amp;$A17&amp;"'!Max_Subsidie_EO")</f>
        <v>0</v>
      </c>
      <c r="K17" s="166" cm="1">
        <f t="array" aca="1" ref="K17" ca="1">INDIRECT("'"&amp;$A17&amp;"'!Max_Subsidie_Totaal")</f>
        <v>0</v>
      </c>
      <c r="L17" s="167"/>
      <c r="M17" s="168"/>
      <c r="N17" s="169"/>
      <c r="O17" s="170"/>
      <c r="P17" s="171"/>
      <c r="Q17" s="172"/>
      <c r="R17" s="173"/>
      <c r="S17" s="174">
        <f t="shared" si="0"/>
        <v>0</v>
      </c>
      <c r="T17" s="174">
        <f t="shared" si="1"/>
        <v>0</v>
      </c>
    </row>
    <row r="18" spans="1:20" ht="15" customHeight="1" thickBot="1" x14ac:dyDescent="0.25">
      <c r="A18" s="175" t="s">
        <v>41</v>
      </c>
      <c r="B18" s="176"/>
      <c r="C18" s="177"/>
      <c r="D18" s="178">
        <f ca="1">SUBTOTAL(9,D8:D17)</f>
        <v>0</v>
      </c>
      <c r="E18" s="179">
        <f t="shared" ref="E18:R18" ca="1" si="2">SUBTOTAL(9,E8:E17)</f>
        <v>0</v>
      </c>
      <c r="F18" s="180">
        <f t="shared" ca="1" si="2"/>
        <v>0</v>
      </c>
      <c r="G18" s="181">
        <f t="shared" ca="1" si="2"/>
        <v>0</v>
      </c>
      <c r="H18" s="182">
        <f t="shared" ca="1" si="2"/>
        <v>0</v>
      </c>
      <c r="I18" s="183">
        <f t="shared" ca="1" si="2"/>
        <v>0</v>
      </c>
      <c r="J18" s="184">
        <f t="shared" ca="1" si="2"/>
        <v>0</v>
      </c>
      <c r="K18" s="184">
        <f ca="1">SUBTOTAL(9,K8:K17)</f>
        <v>0</v>
      </c>
      <c r="L18" s="185">
        <f t="shared" si="2"/>
        <v>0</v>
      </c>
      <c r="M18" s="179">
        <f t="shared" si="2"/>
        <v>0</v>
      </c>
      <c r="N18" s="186">
        <f>SUBTOTAL(9,N8:N17)</f>
        <v>0</v>
      </c>
      <c r="O18" s="187">
        <f t="shared" si="2"/>
        <v>0</v>
      </c>
      <c r="P18" s="188">
        <f t="shared" si="2"/>
        <v>0</v>
      </c>
      <c r="Q18" s="189">
        <f t="shared" si="2"/>
        <v>0</v>
      </c>
      <c r="R18" s="190">
        <f t="shared" si="2"/>
        <v>0</v>
      </c>
      <c r="S18" s="191">
        <f>SUBTOTAL(9,P8:S17)</f>
        <v>0</v>
      </c>
      <c r="T18" s="192">
        <f>SUBTOTAL(9,M8:O17)+SUBTOTAL(9,P8:R17)</f>
        <v>0</v>
      </c>
    </row>
    <row r="19" spans="1:20" ht="30" customHeight="1" x14ac:dyDescent="0.2">
      <c r="L19" s="193"/>
      <c r="M19" s="194"/>
      <c r="N19" s="193"/>
      <c r="O19" s="193"/>
      <c r="P19" s="348" t="s">
        <v>199</v>
      </c>
      <c r="Q19" s="348"/>
      <c r="R19" s="348"/>
      <c r="S19" s="348"/>
      <c r="T19" s="193"/>
    </row>
    <row r="20" spans="1:20" ht="15" customHeight="1" thickBot="1" x14ac:dyDescent="0.25">
      <c r="M20" s="194"/>
      <c r="N20" s="194"/>
      <c r="O20" s="194"/>
      <c r="P20" s="194"/>
      <c r="Q20" s="194"/>
      <c r="R20" s="194"/>
      <c r="S20" s="194"/>
      <c r="T20" s="194"/>
    </row>
    <row r="21" spans="1:20" ht="15" customHeight="1" thickBot="1" x14ac:dyDescent="0.25">
      <c r="A21" s="349" t="s">
        <v>178</v>
      </c>
      <c r="B21" s="350"/>
      <c r="C21" s="350"/>
      <c r="D21" s="350"/>
      <c r="E21" s="350"/>
      <c r="F21" s="350"/>
      <c r="G21" s="350"/>
      <c r="H21" s="350"/>
      <c r="I21" s="350"/>
      <c r="J21" s="350"/>
      <c r="K21" s="351"/>
      <c r="L21" s="195" t="str">
        <f ca="1">IF(C22*C24,"","FOUT")</f>
        <v/>
      </c>
      <c r="M21" s="195" t="str">
        <f ca="1">IF(C23*C24,"","FOUT")</f>
        <v/>
      </c>
      <c r="N21" s="196"/>
      <c r="O21" s="196"/>
      <c r="P21" s="195" t="str">
        <f ca="1">IF(C25,"","FOUT")</f>
        <v/>
      </c>
      <c r="Q21" s="195" t="str">
        <f ca="1">IF(C26,"","FOUT")</f>
        <v/>
      </c>
      <c r="R21" s="195" t="str">
        <f ca="1">IF(C27,"","FOUT")</f>
        <v/>
      </c>
      <c r="S21" s="195" t="str">
        <f ca="1">IF(C29,"","FOUT")</f>
        <v/>
      </c>
      <c r="T21" s="195" t="str">
        <f ca="1">IF(AND(C32,C37),"","FOUT")</f>
        <v/>
      </c>
    </row>
    <row r="22" spans="1:20" ht="30" customHeight="1" x14ac:dyDescent="0.2">
      <c r="A22" s="352" t="s">
        <v>197</v>
      </c>
      <c r="B22" s="353"/>
      <c r="C22" s="197" t="b" cm="1">
        <f t="array" aca="1" ref="C22" ca="1">IFERROR(Minimale_Cash_CoF&lt;=SUMIFS(L$8:L$17,C$8:C$17,"&lt;&gt;Onderzoeksorganisatie"),FALSE)</f>
        <v>1</v>
      </c>
      <c r="D22" s="354" t="str" cm="1">
        <f t="array" aca="1" ref="D22" ca="1">IFERROR(
IF(C22,"","FOUT: Som van Cash Bijdragen Private Partijen moet tenminste de minimale Cash Co-funding zijn! 
Verschil: "&amp;TEXT(Minimale_Cash_CoF-SUMIFS(L$8:L$17,C$8:C$17,"&lt;&gt;Onderzoeksorganisatie"),"_ [$€-nl-NL]* #,##0_ ;_ [$€-nl-NL]* -#,##0_ ;_ [$€-nl-NL]* "" - ""_ ;_ @_ ")),
_xlfn.XLOOKUP(999,Table_Foutmeldingen[Nr. Foutmelding],Table_Foutmeldingen[FOUT: Foutmelding],"&lt;Not in LuT Foutmeldingen&gt;",0,1))</f>
        <v/>
      </c>
      <c r="E22" s="354"/>
      <c r="F22" s="354"/>
      <c r="G22" s="354"/>
      <c r="H22" s="354"/>
      <c r="I22" s="354"/>
      <c r="J22" s="354"/>
      <c r="K22" s="355"/>
    </row>
    <row r="23" spans="1:20" ht="30" customHeight="1" x14ac:dyDescent="0.2">
      <c r="A23" s="344" t="s">
        <v>198</v>
      </c>
      <c r="B23" s="345"/>
      <c r="C23" s="197" t="b" cm="1">
        <f t="array" aca="1" ref="C23" ca="1">IFERROR(Minimale_Cash_CoF&lt;=SUMIFS(M$8:M$17,C$8:C$17,"Onderzoeksorganisatie"),FALSE)</f>
        <v>1</v>
      </c>
      <c r="D23" s="356" t="str" cm="1">
        <f t="array" aca="1" ref="D23" ca="1">IFERROR(
IF(C23,"","FOUT: Som van Cash Ontvangen door OOs moet tenminste de minimale Cash Co-funding zijn! 
Verschil: "&amp;TEXT(Minimale_Cash_CoF-SUMIFS(M$8:M$17,C$8:C$17,"Onderzoeksorganisatie"),"_ [$€-nl-NL]* #,##0_ ;_ [$€-nl-NL]* -#,##0_ ;_ [$€-nl-NL]* "" - ""_ ;_ @_ ")),
_xlfn.XLOOKUP(999,Table_Foutmeldingen[Nr. Foutmelding],Table_Foutmeldingen[FOUT: Foutmelding],"&lt;Not in LuT Foutmeldingen&gt;",0,1))</f>
        <v/>
      </c>
      <c r="E23" s="357"/>
      <c r="F23" s="357"/>
      <c r="G23" s="357"/>
      <c r="H23" s="357"/>
      <c r="I23" s="357"/>
      <c r="J23" s="357"/>
      <c r="K23" s="358"/>
    </row>
    <row r="24" spans="1:20" ht="30" customHeight="1" x14ac:dyDescent="0.2">
      <c r="A24" s="344" t="s">
        <v>177</v>
      </c>
      <c r="B24" s="345"/>
      <c r="C24" s="197" t="b">
        <f>IFERROR(ABS(L18-M18)&lt;1,FALSE)</f>
        <v>1</v>
      </c>
      <c r="D24" s="342" t="str">
        <f>IFERROR(
IF(C24,"","FOUT: Som van Cash Bijdrage moet gelijk zijn aan som Cash Ontvangen! 
Verschil: "&amp;TEXT(L18-M18,"_ [$€-nl-NL]* #,##0_ ;_ [$€-nl-NL]* -#,##0_ ;_ [$€-nl-NL]* "" - ""_ ;_ @_ ")),
_xlfn.XLOOKUP(999,Table_Foutmeldingen[Nr. Foutmelding],Table_Foutmeldingen[FOUT: Foutmelding],"&lt;Not in LuT Foutmeldingen&gt;",0,1))</f>
        <v/>
      </c>
      <c r="E24" s="342"/>
      <c r="F24" s="342"/>
      <c r="G24" s="342"/>
      <c r="H24" s="342"/>
      <c r="I24" s="342"/>
      <c r="J24" s="342"/>
      <c r="K24" s="343"/>
    </row>
    <row r="25" spans="1:20" ht="30" customHeight="1" x14ac:dyDescent="0.2">
      <c r="A25" s="344" t="s">
        <v>193</v>
      </c>
      <c r="B25" s="345"/>
      <c r="C25" s="197" t="b">
        <f ca="1">IFERROR(H18&gt;=P18,FALSE)</f>
        <v>1</v>
      </c>
      <c r="D25" s="342" t="str">
        <f ca="1">IFERROR(
IF(C25,"","FOUT: Gevraagde Subsidie FO overschrijdt de Maximale Subsidie FO! 
Verschil: "&amp;TEXT(P18-H18,"_ [$€-nl-NL]* #,##0_ ;_ [$€-nl-NL]* -#,##0_ ;_ [$€-nl-NL]* "" - ""_ ;_ @_ ")),
_xlfn.XLOOKUP(999,Table_Foutmeldingen[Nr. Foutmelding],Table_Foutmeldingen[FOUT: Foutmelding],"&lt;Not in LuT Foutmeldingen&gt;",0,1))</f>
        <v/>
      </c>
      <c r="E25" s="342"/>
      <c r="F25" s="342"/>
      <c r="G25" s="342"/>
      <c r="H25" s="342"/>
      <c r="I25" s="342"/>
      <c r="J25" s="342"/>
      <c r="K25" s="343"/>
    </row>
    <row r="26" spans="1:20" ht="30" customHeight="1" x14ac:dyDescent="0.2">
      <c r="A26" s="344" t="s">
        <v>194</v>
      </c>
      <c r="B26" s="345"/>
      <c r="C26" s="197" t="b">
        <f ca="1">IFERROR(I18&gt;=Q18,FALSE)</f>
        <v>1</v>
      </c>
      <c r="D26" s="342" t="str">
        <f ca="1">IFERROR(
IF(C26,"","FOUT: Gevraagde Subsidie IO overschrijdt de Maximale Subsidie IO! 
Verschil: "&amp;TEXT(Q18-I18,"_ [$€-nl-NL]* #,##0_ ;_ [$€-nl-NL]* -#,##0_ ;_ [$€-nl-NL]* "" - ""_ ;_ @_ ")),
_xlfn.XLOOKUP(999,Table_Foutmeldingen[Nr. Foutmelding],Table_Foutmeldingen[FOUT: Foutmelding],"&lt;Not in LuT Foutmeldingen&gt;",0,1))</f>
        <v/>
      </c>
      <c r="E26" s="342"/>
      <c r="F26" s="342"/>
      <c r="G26" s="342"/>
      <c r="H26" s="342"/>
      <c r="I26" s="342"/>
      <c r="J26" s="342"/>
      <c r="K26" s="343"/>
    </row>
    <row r="27" spans="1:20" ht="30" customHeight="1" x14ac:dyDescent="0.2">
      <c r="A27" s="344" t="s">
        <v>195</v>
      </c>
      <c r="B27" s="345"/>
      <c r="C27" s="197" t="b">
        <f ca="1">IFERROR(J18&gt;=R18,FALSE)</f>
        <v>1</v>
      </c>
      <c r="D27" s="342" t="str">
        <f ca="1">IFERROR(
IF(C27,"","FOUT: Gevraagde Subsidie EO overschrijdt de Maximale Subsidie EO! 
Verschil: "&amp;TEXT(R18-J18,"_ [$€-nl-NL]* #,##0_ ;_ [$€-nl-NL]* -#,##0_ ;_ [$€-nl-NL]* "" - ""_ ;_ @_ ")),
_xlfn.XLOOKUP(999,Table_Foutmeldingen[Nr. Foutmelding],Table_Foutmeldingen[FOUT: Foutmelding],"&lt;Not in LuT Foutmeldingen&gt;",0,1))</f>
        <v/>
      </c>
      <c r="E27" s="342"/>
      <c r="F27" s="342"/>
      <c r="G27" s="342"/>
      <c r="H27" s="342"/>
      <c r="I27" s="342"/>
      <c r="J27" s="342"/>
      <c r="K27" s="343"/>
    </row>
    <row r="28" spans="1:20" ht="30" customHeight="1" x14ac:dyDescent="0.2">
      <c r="A28" s="344" t="s">
        <v>236</v>
      </c>
      <c r="B28" s="345"/>
      <c r="C28" s="197" t="b" cm="1">
        <f t="array" aca="1" ref="C28" ca="1">AND(((C8:C17)&lt;&gt;"Onderzoeksorganisatie") + IFERROR((S8:S17)/(G8:G17)&lt;=0.8,TRUE))</f>
        <v>1</v>
      </c>
      <c r="D28" s="342" t="str">
        <f ca="1">IFERROR(
IF(C28,"","FOUT: Een onderzoeksorganisatie mag nooit meer subsidie ontvangen dan 80% van haar kosten! 
Verschil: "&amp;TEXT(S8-0.8*Kst_Tot_DN1,"_ [$€-nl-NL]* #,##0_ ;_ [$€-nl-NL]* -#,##0_ ;_ [$€-nl-NL]* "" - ""_ ;_ @_ ")),
_xlfn.XLOOKUP(999,Table_Foutmeldingen[Nr. Foutmelding],Table_Foutmeldingen[FOUT: Foutmelding],"&lt;Not in LuT Foutmeldingen&gt;",0,1))</f>
        <v/>
      </c>
      <c r="E28" s="342"/>
      <c r="F28" s="342"/>
      <c r="G28" s="342"/>
      <c r="H28" s="342"/>
      <c r="I28" s="342"/>
      <c r="J28" s="342"/>
      <c r="K28" s="343"/>
    </row>
    <row r="29" spans="1:20" ht="30" customHeight="1" x14ac:dyDescent="0.2">
      <c r="A29" s="344" t="s">
        <v>192</v>
      </c>
      <c r="B29" s="345"/>
      <c r="C29" s="197" t="b">
        <f ca="1">IFERROR(K18&gt;=S18,FALSE)</f>
        <v>1</v>
      </c>
      <c r="D29" s="342" t="str">
        <f ca="1">IFERROR(
IF(C29,"","FOUT: Gevraagde Subsidie Totaal overschrijdt de Maximale Subsidie Totaal! 
Verschil: "&amp;TEXT(S18-K18,"_ [$€-nl-NL]* #,##0_ ;_ [$€-nl-NL]* -#,##0_ ;_ [$€-nl-NL]* "" - ""_ ;_ @_ ")),
_xlfn.XLOOKUP(999,Table_Foutmeldingen[Nr. Foutmelding],Table_Foutmeldingen[FOUT: Foutmelding],"&lt;Not in LuT Foutmeldingen&gt;",0,1))</f>
        <v/>
      </c>
      <c r="E29" s="342"/>
      <c r="F29" s="342"/>
      <c r="G29" s="342"/>
      <c r="H29" s="342"/>
      <c r="I29" s="342"/>
      <c r="J29" s="342"/>
      <c r="K29" s="343"/>
    </row>
    <row r="30" spans="1:20" ht="30" customHeight="1" x14ac:dyDescent="0.2">
      <c r="A30" s="344" t="s">
        <v>238</v>
      </c>
      <c r="B30" s="345"/>
      <c r="C30" s="197" t="b" cm="1">
        <f t="array" aca="1" ref="C30" ca="1">AND(((C8:C17)="Onderzoeksorganisatie")+((H8:H17)&gt;=(P8:P17) * (I8:I17)&gt;=(Q8:Q17) * (J8:J17)&gt;=(R8:R17)))</f>
        <v>1</v>
      </c>
      <c r="D30" s="342" t="str">
        <f ca="1">IFERROR(
IF(C30,"","FOUT: Gevraagde Subsidie van een deelnemer overschrijdt zijn Maximale Subsidie! 
Verschil: "&amp;TEXT(S19-K19,"_ [$€-nl-NL]* #,##0_ ;_ [$€-nl-NL]* -#,##0_ ;_ [$€-nl-NL]* "" - ""_ ;_ @_ ")),
_xlfn.XLOOKUP(999,Table_Foutmeldingen[Nr. Foutmelding],Table_Foutmeldingen[FOUT: Foutmelding],"&lt;Not in LuT Foutmeldingen&gt;",0,1))</f>
        <v/>
      </c>
      <c r="E30" s="342"/>
      <c r="F30" s="342"/>
      <c r="G30" s="342"/>
      <c r="H30" s="342"/>
      <c r="I30" s="342"/>
      <c r="J30" s="342"/>
      <c r="K30" s="343"/>
    </row>
    <row r="31" spans="1:20" ht="30" customHeight="1" x14ac:dyDescent="0.2">
      <c r="A31" s="344" t="s">
        <v>183</v>
      </c>
      <c r="B31" s="345"/>
      <c r="C31" s="197" t="b" cm="1">
        <f t="array" aca="1" ref="C31" ca="1">IFERROR(AND(ABS((G8:G17)-(T8:T17))&lt;1),FALSE)</f>
        <v>1</v>
      </c>
      <c r="D31" s="342" t="str">
        <f ca="1">IFERROR(
IF(C31,"","FOUT: Som van Kosten iedere Deelnemer moet gelijk zijn aan som Financiering iedere Deelnemer! "),
_xlfn.XLOOKUP(999,Table_Foutmeldingen[Nr. Foutmelding],Table_Foutmeldingen[FOUT: Foutmelding],"&lt;Not in LuT Foutmeldingen&gt;",0,1))</f>
        <v/>
      </c>
      <c r="E31" s="342"/>
      <c r="F31" s="342"/>
      <c r="G31" s="342"/>
      <c r="H31" s="342"/>
      <c r="I31" s="342"/>
      <c r="J31" s="342"/>
      <c r="K31" s="343"/>
    </row>
    <row r="32" spans="1:20" ht="30" customHeight="1" x14ac:dyDescent="0.2">
      <c r="A32" s="344" t="s">
        <v>56</v>
      </c>
      <c r="B32" s="345"/>
      <c r="C32" s="197" t="b">
        <f ca="1">IFERROR(ABS(T18-G18)&lt;1,FALSE)</f>
        <v>1</v>
      </c>
      <c r="D32" s="342" t="str">
        <f ca="1">IFERROR(
IF(C32,"","FOUT: Som van Kosten Totaal moet gelijk zijn aan som Financiering Totaal! 
Verschil: "&amp;TEXT(T18-G18,"_ [$€-nl-NL]* #,##0_ ;_ [$€-nl-NL]* -#,##0_ ;_ [$€-nl-NL]* "" - ""_ ;_ @_ ")),
_xlfn.XLOOKUP(999,Table_Foutmeldingen[Nr. Foutmelding],Table_Foutmeldingen[FOUT: Foutmelding],"&lt;Not in LuT Foutmeldingen&gt;",0,1))</f>
        <v/>
      </c>
      <c r="E32" s="342"/>
      <c r="F32" s="342"/>
      <c r="G32" s="342"/>
      <c r="H32" s="342"/>
      <c r="I32" s="342"/>
      <c r="J32" s="342"/>
      <c r="K32" s="343"/>
    </row>
    <row r="33" spans="1:14" ht="30" customHeight="1" x14ac:dyDescent="0.2">
      <c r="A33" s="344" t="s">
        <v>245</v>
      </c>
      <c r="B33" s="345"/>
      <c r="C33" s="197" t="b" cm="1">
        <f t="array" ref="C33">IF(Var_Sub.instr.="MKB hightech",AND(Table_LuT_Deelnemers[Verhouding  SUM kosten OOs / SUM kosten MKBs is OK?]),TRUE)</f>
        <v>1</v>
      </c>
      <c r="D33" s="342" t="str">
        <f>IFERROR(
IF(C33,"","FOUT: Verhouding kosten OO t.o.v. kosten MKB mag tenhoogste 1/2 zijn! 
Verhouding: "&amp;TEXT(SUMIFS(G8:G17,C8:C17,"Onderzoeksorganisatie")/SUMIFS(G8:G17,C8:C17,"MKB"),"??/??")),
_xlfn.XLOOKUP(999,Table_Foutmeldingen[Nr. Foutmelding],Table_Foutmeldingen[FOUT: Foutmelding],"&lt;Not in LuT Foutmeldingen&gt;",0,1))</f>
        <v/>
      </c>
      <c r="E33" s="342"/>
      <c r="F33" s="342"/>
      <c r="G33" s="342"/>
      <c r="H33" s="342"/>
      <c r="I33" s="342"/>
      <c r="J33" s="342"/>
      <c r="K33" s="343"/>
      <c r="N33" s="307"/>
    </row>
    <row r="34" spans="1:14" ht="30" customHeight="1" x14ac:dyDescent="0.2">
      <c r="A34" s="344" t="s">
        <v>247</v>
      </c>
      <c r="B34" s="345"/>
      <c r="C34" s="197" t="b" cm="1">
        <f t="array" aca="1" ref="C34" ca="1">OR(Var_Sub.instr.&lt;&gt;"MKB hightech",AND(D8:D17=0,F8:F17=0))</f>
        <v>1</v>
      </c>
      <c r="D34" s="342" t="str">
        <f ca="1">IFERROR(
IF(C34,"","FOUT: Bij subsidie-instrument 'MKB hightech' zijn kostencategorieën FO en EO niet toegestaan!"),
_xlfn.XLOOKUP(999,Table_Foutmeldingen[Nr. Foutmelding],Table_Foutmeldingen[FOUT: Foutmelding],"&lt;Not in LuT Foutmeldingen&gt;",0,1))</f>
        <v/>
      </c>
      <c r="E34" s="342"/>
      <c r="F34" s="342"/>
      <c r="G34" s="342"/>
      <c r="H34" s="342"/>
      <c r="I34" s="342"/>
      <c r="J34" s="342"/>
      <c r="K34" s="343"/>
    </row>
    <row r="35" spans="1:14" ht="30" customHeight="1" x14ac:dyDescent="0.2">
      <c r="A35" s="344" t="s">
        <v>181</v>
      </c>
      <c r="B35" s="345"/>
      <c r="C35" s="197" t="b" cm="1">
        <f t="array" aca="1" ref="C35" ca="1">AND(( (B8:B17&lt;&gt;"") + ((Table_LuT_Deelnemers[Cash Bijdrage]=0) * (Table_LuT_Deelnemers[Financiering Totaal]=0)) ))</f>
        <v>1</v>
      </c>
      <c r="D35" s="342" t="str">
        <f ca="1">IFERROR(
IF(C35,"","FOUT: De deelnemer is niet gedefinieerd en er is wel een bedrag opgevoerd!"),
_xlfn.XLOOKUP(999,Table_Foutmeldingen[Nr. Foutmelding],Table_Foutmeldingen[FOUT: Foutmelding],"&lt;Not in LuT Foutmeldingen&gt;",0,1))</f>
        <v/>
      </c>
      <c r="E35" s="342"/>
      <c r="F35" s="342"/>
      <c r="G35" s="342"/>
      <c r="H35" s="342"/>
      <c r="I35" s="342"/>
      <c r="J35" s="342"/>
      <c r="K35" s="343"/>
    </row>
    <row r="36" spans="1:14" ht="30" customHeight="1" x14ac:dyDescent="0.2">
      <c r="A36" s="344" t="s">
        <v>182</v>
      </c>
      <c r="B36" s="345"/>
      <c r="C36" s="197" t="b" cm="1">
        <f t="array" ref="C36">IFERROR(AND(ISNUMBER(L8:R17)+((L8:R17)=""),(L8:R17)&gt;=0),FALSE)</f>
        <v>1</v>
      </c>
      <c r="D36" s="342" t="str">
        <f>IFERROR(
IF(C36,"","FOUT: Alleen niet-negatieve bedragen zijn toegestaan!"),
_xlfn.XLOOKUP(999,Table_Foutmeldingen[Nr. Foutmelding],Table_Foutmeldingen[FOUT: Foutmelding],"&lt;Not in LuT Foutmeldingen&gt;",0,1))</f>
        <v/>
      </c>
      <c r="E36" s="342"/>
      <c r="F36" s="342"/>
      <c r="G36" s="342"/>
      <c r="H36" s="342"/>
      <c r="I36" s="342"/>
      <c r="J36" s="342"/>
      <c r="K36" s="343"/>
    </row>
    <row r="37" spans="1:14" ht="30" customHeight="1" thickBot="1" x14ac:dyDescent="0.25">
      <c r="A37" s="346" t="s">
        <v>252</v>
      </c>
      <c r="B37" s="347"/>
      <c r="C37" s="198" t="b">
        <f ca="1">AND(Table_LuT_Deelnemers[Check 999])</f>
        <v>1</v>
      </c>
      <c r="D37" s="342" t="str">
        <f ca="1">IF(C37,"",_xlfn.XLOOKUP(999,Table_Foutmeldingen[Nr. Foutmelding],Table_Foutmeldingen[FOUT: Foutmelding],"&lt;Not in LuT Foutmeldingen&gt;",0,1))</f>
        <v/>
      </c>
      <c r="E37" s="342"/>
      <c r="F37" s="342"/>
      <c r="G37" s="342"/>
      <c r="H37" s="342"/>
      <c r="I37" s="342"/>
      <c r="J37" s="342"/>
      <c r="K37" s="343"/>
    </row>
    <row r="38" spans="1:14" ht="15" customHeight="1" x14ac:dyDescent="0.2">
      <c r="C38" s="199"/>
      <c r="D38" s="199"/>
      <c r="E38" s="199"/>
      <c r="F38" s="199"/>
      <c r="G38" s="199"/>
      <c r="H38" s="199"/>
      <c r="I38" s="199"/>
      <c r="J38" s="199"/>
      <c r="K38" s="199"/>
    </row>
    <row r="39" spans="1:14" ht="15.75" customHeight="1" x14ac:dyDescent="0.2"/>
    <row r="43" spans="1:14" ht="12.75" x14ac:dyDescent="0.2"/>
  </sheetData>
  <sheetProtection algorithmName="SHA-512" hashValue="IR78+RP3e9OYrJpdJN0XNLhLMWzfDKnawzrYr2uc2orOIvwYrZao8AZIR1kAcexmfQs3aCrIwtjZ89Ubs/wamA==" saltValue="ZkkOaFtko6v+fpU37ikOnw==" spinCount="100000" sheet="1" objects="1" scenarios="1" selectLockedCells="1"/>
  <mergeCells count="40">
    <mergeCell ref="A36:B36"/>
    <mergeCell ref="D36:K36"/>
    <mergeCell ref="L5:T5"/>
    <mergeCell ref="P6:S6"/>
    <mergeCell ref="L6:O6"/>
    <mergeCell ref="A5:C5"/>
    <mergeCell ref="D5:G5"/>
    <mergeCell ref="H5:K5"/>
    <mergeCell ref="P19:S19"/>
    <mergeCell ref="A21:K21"/>
    <mergeCell ref="A22:B22"/>
    <mergeCell ref="D22:K22"/>
    <mergeCell ref="D35:K35"/>
    <mergeCell ref="D30:K30"/>
    <mergeCell ref="A33:B33"/>
    <mergeCell ref="D33:K33"/>
    <mergeCell ref="A28:B28"/>
    <mergeCell ref="D28:K28"/>
    <mergeCell ref="D26:K26"/>
    <mergeCell ref="D27:K27"/>
    <mergeCell ref="A23:B23"/>
    <mergeCell ref="D23:K23"/>
    <mergeCell ref="A34:B34"/>
    <mergeCell ref="D34:K34"/>
    <mergeCell ref="D37:K37"/>
    <mergeCell ref="A35:B35"/>
    <mergeCell ref="A37:B37"/>
    <mergeCell ref="D24:K24"/>
    <mergeCell ref="D29:K29"/>
    <mergeCell ref="D32:K32"/>
    <mergeCell ref="A24:B24"/>
    <mergeCell ref="A29:B29"/>
    <mergeCell ref="A32:B32"/>
    <mergeCell ref="A31:B31"/>
    <mergeCell ref="D31:K31"/>
    <mergeCell ref="A25:B25"/>
    <mergeCell ref="A26:B26"/>
    <mergeCell ref="A27:B27"/>
    <mergeCell ref="D25:K25"/>
    <mergeCell ref="A30:B30"/>
  </mergeCells>
  <printOptions gridLines="1"/>
  <pageMargins left="0.74803149606299213" right="0.74803149606299213" top="0.98425196850393704" bottom="0.98425196850393704" header="0.51181102362204722" footer="0.51181102362204722"/>
  <pageSetup paperSize="9" scale="16" orientation="portrait" horizontalDpi="4294967292" verticalDpi="300" r:id="rId1"/>
  <headerFooter alignWithMargins="0">
    <oddFooter>&amp;L&amp;8Erna Olislaegers
&amp;D at &amp;T&amp;C&amp;8&amp;P/&amp;N&amp;R&amp;8File: &amp;F
Sheet: &amp;A</oddFooter>
  </headerFooter>
  <ignoredErrors>
    <ignoredError sqref="B3 N18"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E3604-0FD0-4048-977C-7AB6092416B8}">
  <sheetPr codeName="Sheet8">
    <pageSetUpPr fitToPage="1"/>
  </sheetPr>
  <dimension ref="A1:J26"/>
  <sheetViews>
    <sheetView zoomScale="85" zoomScaleNormal="85" workbookViewId="0">
      <selection activeCell="A7" sqref="A7"/>
    </sheetView>
  </sheetViews>
  <sheetFormatPr defaultColWidth="9.140625" defaultRowHeight="15" customHeight="1" x14ac:dyDescent="0.2"/>
  <cols>
    <col min="1" max="1" width="29.140625" style="46" customWidth="1"/>
    <col min="2" max="2" width="45.7109375" style="46" customWidth="1"/>
    <col min="3" max="3" width="90.7109375" style="46" customWidth="1"/>
    <col min="4" max="9" width="12.7109375" style="46" customWidth="1"/>
    <col min="10" max="16384" width="9.140625" style="46"/>
  </cols>
  <sheetData>
    <row r="1" spans="1:10" ht="30" x14ac:dyDescent="0.4">
      <c r="A1" s="22" t="s">
        <v>11</v>
      </c>
    </row>
    <row r="2" spans="1:10" ht="15" customHeight="1" x14ac:dyDescent="0.2">
      <c r="A2" s="46" t="s">
        <v>12</v>
      </c>
      <c r="B2" s="47"/>
      <c r="C2" s="47"/>
    </row>
    <row r="3" spans="1:10" ht="15" customHeight="1" thickBot="1" x14ac:dyDescent="0.25">
      <c r="A3"/>
      <c r="B3"/>
      <c r="C3"/>
    </row>
    <row r="4" spans="1:10" ht="15" customHeight="1" thickBot="1" x14ac:dyDescent="0.25">
      <c r="A4" s="35" t="s">
        <v>10</v>
      </c>
      <c r="B4" s="200" t="str">
        <f>IF(ISBLANK(Projectacroniem),"",Projectacroniem)</f>
        <v/>
      </c>
      <c r="C4" s="48"/>
    </row>
    <row r="5" spans="1:10" ht="15" customHeight="1" thickBot="1" x14ac:dyDescent="0.25">
      <c r="A5" s="47"/>
      <c r="B5" s="47"/>
      <c r="C5" s="47"/>
      <c r="D5" s="47"/>
      <c r="E5" s="47"/>
      <c r="F5" s="47"/>
      <c r="G5" s="47"/>
      <c r="H5" s="47"/>
    </row>
    <row r="6" spans="1:10" s="206" customFormat="1" ht="39" thickBot="1" x14ac:dyDescent="0.25">
      <c r="A6" s="201" t="s">
        <v>46</v>
      </c>
      <c r="B6" s="202" t="s">
        <v>51</v>
      </c>
      <c r="C6" s="203" t="s">
        <v>52</v>
      </c>
      <c r="D6" s="203" t="s">
        <v>16</v>
      </c>
      <c r="E6" s="203" t="s">
        <v>17</v>
      </c>
      <c r="F6" s="203" t="s">
        <v>13</v>
      </c>
      <c r="G6" s="203" t="s">
        <v>14</v>
      </c>
      <c r="H6" s="203" t="s">
        <v>18</v>
      </c>
      <c r="I6" s="204" t="s">
        <v>15</v>
      </c>
      <c r="J6" s="205"/>
    </row>
    <row r="7" spans="1:10" ht="15" customHeight="1" x14ac:dyDescent="0.2">
      <c r="A7" s="207" t="s">
        <v>19</v>
      </c>
      <c r="B7" s="208" t="str">
        <f>_xlfn.XLOOKUP($A7,Table_LuT_Deelnemers[ID Deelnemer],Table_LuT_Deelnemers[Naam Organisatie],"",0,1)</f>
        <v/>
      </c>
      <c r="C7" s="209"/>
      <c r="D7" s="210"/>
      <c r="E7" s="211"/>
      <c r="F7" s="211"/>
      <c r="G7" s="211"/>
      <c r="H7" s="16"/>
      <c r="I7" s="212"/>
      <c r="J7" s="48"/>
    </row>
    <row r="8" spans="1:10" ht="15" customHeight="1" x14ac:dyDescent="0.2">
      <c r="A8" s="51" t="s">
        <v>19</v>
      </c>
      <c r="B8" s="213" t="str">
        <f>_xlfn.XLOOKUP($A8,Table_LuT_Deelnemers[ID Deelnemer],Table_LuT_Deelnemers[Naam Organisatie],"",0,1)</f>
        <v/>
      </c>
      <c r="C8" s="214"/>
      <c r="D8" s="215"/>
      <c r="E8" s="216"/>
      <c r="F8" s="216"/>
      <c r="G8" s="216"/>
      <c r="H8" s="17"/>
      <c r="I8" s="217"/>
      <c r="J8" s="48"/>
    </row>
    <row r="9" spans="1:10" ht="15" customHeight="1" x14ac:dyDescent="0.2">
      <c r="A9" s="51" t="s">
        <v>19</v>
      </c>
      <c r="B9" s="213" t="str">
        <f>_xlfn.XLOOKUP($A9,Table_LuT_Deelnemers[ID Deelnemer],Table_LuT_Deelnemers[Naam Organisatie],"",0,1)</f>
        <v/>
      </c>
      <c r="C9" s="214"/>
      <c r="D9" s="215"/>
      <c r="E9" s="216"/>
      <c r="F9" s="216"/>
      <c r="G9" s="216"/>
      <c r="H9" s="17"/>
      <c r="I9" s="217"/>
      <c r="J9" s="48"/>
    </row>
    <row r="10" spans="1:10" ht="15" customHeight="1" x14ac:dyDescent="0.2">
      <c r="A10" s="51" t="s">
        <v>19</v>
      </c>
      <c r="B10" s="213" t="str">
        <f>_xlfn.XLOOKUP($A10,Table_LuT_Deelnemers[ID Deelnemer],Table_LuT_Deelnemers[Naam Organisatie],"",0,1)</f>
        <v/>
      </c>
      <c r="C10" s="214"/>
      <c r="D10" s="215"/>
      <c r="E10" s="216"/>
      <c r="F10" s="216"/>
      <c r="G10" s="216"/>
      <c r="H10" s="17"/>
      <c r="I10" s="217"/>
      <c r="J10" s="48"/>
    </row>
    <row r="11" spans="1:10" ht="15" customHeight="1" x14ac:dyDescent="0.2">
      <c r="A11" s="51" t="s">
        <v>19</v>
      </c>
      <c r="B11" s="213" t="str">
        <f>_xlfn.XLOOKUP($A11,Table_LuT_Deelnemers[ID Deelnemer],Table_LuT_Deelnemers[Naam Organisatie],"",0,1)</f>
        <v/>
      </c>
      <c r="C11" s="214"/>
      <c r="D11" s="215"/>
      <c r="E11" s="216"/>
      <c r="F11" s="216"/>
      <c r="G11" s="216"/>
      <c r="H11" s="17"/>
      <c r="I11" s="217"/>
      <c r="J11" s="48"/>
    </row>
    <row r="12" spans="1:10" ht="15" customHeight="1" x14ac:dyDescent="0.2">
      <c r="A12" s="51" t="s">
        <v>19</v>
      </c>
      <c r="B12" s="213" t="str">
        <f>_xlfn.XLOOKUP($A12,Table_LuT_Deelnemers[ID Deelnemer],Table_LuT_Deelnemers[Naam Organisatie],"",0,1)</f>
        <v/>
      </c>
      <c r="C12" s="214"/>
      <c r="D12" s="215"/>
      <c r="E12" s="216"/>
      <c r="F12" s="216"/>
      <c r="G12" s="216"/>
      <c r="H12" s="17"/>
      <c r="I12" s="217"/>
      <c r="J12" s="48"/>
    </row>
    <row r="13" spans="1:10" ht="15" customHeight="1" x14ac:dyDescent="0.2">
      <c r="A13" s="51" t="s">
        <v>19</v>
      </c>
      <c r="B13" s="213" t="str">
        <f>_xlfn.XLOOKUP($A13,Table_LuT_Deelnemers[ID Deelnemer],Table_LuT_Deelnemers[Naam Organisatie],"",0,1)</f>
        <v/>
      </c>
      <c r="C13" s="214"/>
      <c r="D13" s="215"/>
      <c r="E13" s="216"/>
      <c r="F13" s="216"/>
      <c r="G13" s="216"/>
      <c r="H13" s="17"/>
      <c r="I13" s="217"/>
      <c r="J13" s="48"/>
    </row>
    <row r="14" spans="1:10" ht="15" customHeight="1" x14ac:dyDescent="0.2">
      <c r="A14" s="51" t="s">
        <v>19</v>
      </c>
      <c r="B14" s="213" t="str">
        <f>_xlfn.XLOOKUP($A14,Table_LuT_Deelnemers[ID Deelnemer],Table_LuT_Deelnemers[Naam Organisatie],"",0,1)</f>
        <v/>
      </c>
      <c r="C14" s="214"/>
      <c r="D14" s="215"/>
      <c r="E14" s="216"/>
      <c r="F14" s="216"/>
      <c r="G14" s="216"/>
      <c r="H14" s="17"/>
      <c r="I14" s="217"/>
      <c r="J14" s="48"/>
    </row>
    <row r="15" spans="1:10" ht="15" customHeight="1" x14ac:dyDescent="0.2">
      <c r="A15" s="51" t="s">
        <v>19</v>
      </c>
      <c r="B15" s="213" t="str">
        <f>_xlfn.XLOOKUP($A15,Table_LuT_Deelnemers[ID Deelnemer],Table_LuT_Deelnemers[Naam Organisatie],"",0,1)</f>
        <v/>
      </c>
      <c r="C15" s="214"/>
      <c r="D15" s="215"/>
      <c r="E15" s="216"/>
      <c r="F15" s="216"/>
      <c r="G15" s="216"/>
      <c r="H15" s="17"/>
      <c r="I15" s="217"/>
      <c r="J15" s="48"/>
    </row>
    <row r="16" spans="1:10" ht="15" customHeight="1" x14ac:dyDescent="0.2">
      <c r="A16" s="51" t="s">
        <v>19</v>
      </c>
      <c r="B16" s="213" t="str">
        <f>_xlfn.XLOOKUP($A16,Table_LuT_Deelnemers[ID Deelnemer],Table_LuT_Deelnemers[Naam Organisatie],"",0,1)</f>
        <v/>
      </c>
      <c r="C16" s="214"/>
      <c r="D16" s="215"/>
      <c r="E16" s="216"/>
      <c r="F16" s="216"/>
      <c r="G16" s="216"/>
      <c r="H16" s="17"/>
      <c r="I16" s="217"/>
      <c r="J16" s="48"/>
    </row>
    <row r="17" spans="1:10" ht="15" customHeight="1" x14ac:dyDescent="0.2">
      <c r="A17" s="51" t="s">
        <v>19</v>
      </c>
      <c r="B17" s="213" t="str">
        <f>_xlfn.XLOOKUP($A17,Table_LuT_Deelnemers[ID Deelnemer],Table_LuT_Deelnemers[Naam Organisatie],"",0,1)</f>
        <v/>
      </c>
      <c r="C17" s="214"/>
      <c r="D17" s="215"/>
      <c r="E17" s="216"/>
      <c r="F17" s="216"/>
      <c r="G17" s="216"/>
      <c r="H17" s="17"/>
      <c r="I17" s="217"/>
      <c r="J17" s="48"/>
    </row>
    <row r="18" spans="1:10" ht="15" customHeight="1" x14ac:dyDescent="0.2">
      <c r="A18" s="51" t="s">
        <v>19</v>
      </c>
      <c r="B18" s="213" t="str">
        <f>_xlfn.XLOOKUP($A18,Table_LuT_Deelnemers[ID Deelnemer],Table_LuT_Deelnemers[Naam Organisatie],"",0,1)</f>
        <v/>
      </c>
      <c r="C18" s="214"/>
      <c r="D18" s="215"/>
      <c r="E18" s="216"/>
      <c r="F18" s="216"/>
      <c r="G18" s="216"/>
      <c r="H18" s="17"/>
      <c r="I18" s="217"/>
      <c r="J18" s="48"/>
    </row>
    <row r="19" spans="1:10" ht="15" customHeight="1" x14ac:dyDescent="0.2">
      <c r="A19" s="51" t="s">
        <v>19</v>
      </c>
      <c r="B19" s="213" t="str">
        <f>_xlfn.XLOOKUP($A19,Table_LuT_Deelnemers[ID Deelnemer],Table_LuT_Deelnemers[Naam Organisatie],"",0,1)</f>
        <v/>
      </c>
      <c r="C19" s="214"/>
      <c r="D19" s="215"/>
      <c r="E19" s="216"/>
      <c r="F19" s="216"/>
      <c r="G19" s="216"/>
      <c r="H19" s="17"/>
      <c r="I19" s="217"/>
      <c r="J19" s="48"/>
    </row>
    <row r="20" spans="1:10" ht="15" customHeight="1" x14ac:dyDescent="0.2">
      <c r="A20" s="51" t="s">
        <v>19</v>
      </c>
      <c r="B20" s="213" t="str">
        <f>_xlfn.XLOOKUP($A20,Table_LuT_Deelnemers[ID Deelnemer],Table_LuT_Deelnemers[Naam Organisatie],"",0,1)</f>
        <v/>
      </c>
      <c r="C20" s="214"/>
      <c r="D20" s="215"/>
      <c r="E20" s="216"/>
      <c r="F20" s="216"/>
      <c r="G20" s="216"/>
      <c r="H20" s="17"/>
      <c r="I20" s="217"/>
      <c r="J20" s="48"/>
    </row>
    <row r="21" spans="1:10" ht="15" customHeight="1" x14ac:dyDescent="0.2">
      <c r="A21" s="51" t="s">
        <v>19</v>
      </c>
      <c r="B21" s="213" t="str">
        <f>_xlfn.XLOOKUP($A21,Table_LuT_Deelnemers[ID Deelnemer],Table_LuT_Deelnemers[Naam Organisatie],"",0,1)</f>
        <v/>
      </c>
      <c r="C21" s="214"/>
      <c r="D21" s="215"/>
      <c r="E21" s="216"/>
      <c r="F21" s="216"/>
      <c r="G21" s="216"/>
      <c r="H21" s="17"/>
      <c r="I21" s="217"/>
      <c r="J21" s="48"/>
    </row>
    <row r="22" spans="1:10" ht="15" customHeight="1" x14ac:dyDescent="0.2">
      <c r="A22" s="51" t="s">
        <v>19</v>
      </c>
      <c r="B22" s="213" t="str">
        <f>_xlfn.XLOOKUP($A22,Table_LuT_Deelnemers[ID Deelnemer],Table_LuT_Deelnemers[Naam Organisatie],"",0,1)</f>
        <v/>
      </c>
      <c r="C22" s="214"/>
      <c r="D22" s="215"/>
      <c r="E22" s="216"/>
      <c r="F22" s="216"/>
      <c r="G22" s="216"/>
      <c r="H22" s="17"/>
      <c r="I22" s="217"/>
      <c r="J22" s="48"/>
    </row>
    <row r="23" spans="1:10" ht="15" customHeight="1" x14ac:dyDescent="0.2">
      <c r="A23" s="51" t="s">
        <v>19</v>
      </c>
      <c r="B23" s="213" t="str">
        <f>_xlfn.XLOOKUP($A23,Table_LuT_Deelnemers[ID Deelnemer],Table_LuT_Deelnemers[Naam Organisatie],"",0,1)</f>
        <v/>
      </c>
      <c r="C23" s="214"/>
      <c r="D23" s="215"/>
      <c r="E23" s="216"/>
      <c r="F23" s="216"/>
      <c r="G23" s="216"/>
      <c r="H23" s="17"/>
      <c r="I23" s="217"/>
      <c r="J23" s="48"/>
    </row>
    <row r="24" spans="1:10" ht="15" customHeight="1" thickBot="1" x14ac:dyDescent="0.25">
      <c r="A24" s="56" t="s">
        <v>19</v>
      </c>
      <c r="B24" s="218" t="str">
        <f>_xlfn.XLOOKUP($A24,Table_LuT_Deelnemers[ID Deelnemer],Table_LuT_Deelnemers[Naam Organisatie],"",0,1)</f>
        <v/>
      </c>
      <c r="C24" s="219"/>
      <c r="D24" s="220"/>
      <c r="E24" s="221"/>
      <c r="F24" s="221"/>
      <c r="G24" s="221"/>
      <c r="H24" s="18"/>
      <c r="I24" s="222"/>
      <c r="J24" s="48"/>
    </row>
    <row r="25" spans="1:10" s="45" customFormat="1" ht="15" customHeight="1" thickBot="1" x14ac:dyDescent="0.25">
      <c r="A25" s="223" t="s">
        <v>20</v>
      </c>
      <c r="B25" s="224"/>
      <c r="C25" s="225"/>
      <c r="D25" s="225"/>
      <c r="E25" s="225"/>
      <c r="F25" s="225"/>
      <c r="G25" s="225"/>
      <c r="H25" s="226"/>
      <c r="I25" s="84">
        <f>SUBTOTAL(9,I7:I24)</f>
        <v>0</v>
      </c>
      <c r="J25" s="44"/>
    </row>
    <row r="26" spans="1:10" ht="15" customHeight="1" x14ac:dyDescent="0.2">
      <c r="A26" s="68"/>
      <c r="B26" s="68"/>
      <c r="C26" s="68"/>
      <c r="D26" s="68"/>
      <c r="E26" s="68"/>
      <c r="F26" s="68"/>
      <c r="G26" s="68"/>
      <c r="H26" s="68"/>
    </row>
  </sheetData>
  <sheetProtection algorithmName="SHA-512" hashValue="RO/1cx+Bqn3ZI0TxGqoodxis1asgY5114eXoH6SnOz1P9r4q9Xsh3Gx47NRPOYHUeT67JN3Q+ERCTwgdRjSiVQ==" saltValue="/Uw5iZ5WWl43CeJp8qtt4w==" spinCount="100000" sheet="1" objects="1" scenarios="1" selectLockedCells="1"/>
  <dataValidations count="1">
    <dataValidation type="list" allowBlank="1" showInputMessage="1" showErrorMessage="1" sqref="A7:A24" xr:uid="{F461729D-1264-4867-95D7-54BB08B23D97}">
      <formula1>ValList_Deelnemers</formula1>
    </dataValidation>
  </dataValidations>
  <printOptions gridLines="1"/>
  <pageMargins left="0.74803149606299213" right="0.74803149606299213" top="0.98425196850393704" bottom="0.98425196850393704" header="0.51181102362204722" footer="0.51181102362204722"/>
  <pageSetup paperSize="9" scale="49" orientation="portrait" horizontalDpi="4294967292" verticalDpi="300" r:id="rId1"/>
  <headerFooter alignWithMargins="0">
    <oddFooter>&amp;L&amp;8Erna Olislaegers
&amp;D at &amp;T&amp;C&amp;8&amp;P/&amp;N&amp;R&amp;8File: &amp;F
Sheet: &amp;A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562AB-B2B8-4E90-A01E-F7FB4C933A92}">
  <sheetPr codeName="Sheet52">
    <pageSetUpPr fitToPage="1"/>
  </sheetPr>
  <dimension ref="A1:F181"/>
  <sheetViews>
    <sheetView showGridLines="0" topLeftCell="E1" zoomScale="85" zoomScaleNormal="85" workbookViewId="0"/>
  </sheetViews>
  <sheetFormatPr defaultColWidth="9.140625" defaultRowHeight="15" x14ac:dyDescent="0.25"/>
  <cols>
    <col min="1" max="1" width="11.5703125" style="260" hidden="1" customWidth="1"/>
    <col min="2" max="2" width="5.42578125" style="3" hidden="1" customWidth="1"/>
    <col min="3" max="3" width="7.42578125" style="3" hidden="1" customWidth="1"/>
    <col min="4" max="4" width="5.42578125" style="3" hidden="1" customWidth="1"/>
    <col min="5" max="6" width="80.7109375" customWidth="1"/>
  </cols>
  <sheetData>
    <row r="1" spans="1:6" ht="30.75" x14ac:dyDescent="0.3">
      <c r="A1" s="239" t="s">
        <v>47</v>
      </c>
      <c r="B1" s="261" t="s">
        <v>90</v>
      </c>
      <c r="C1" s="261" t="s">
        <v>201</v>
      </c>
      <c r="D1" s="261"/>
      <c r="E1" s="363" t="s">
        <v>200</v>
      </c>
      <c r="F1" s="363"/>
    </row>
    <row r="2" spans="1:6" ht="23.25" x14ac:dyDescent="0.35">
      <c r="A2" s="262" t="s">
        <v>59</v>
      </c>
      <c r="B2" s="263" t="str">
        <f>_xlfn.XLOOKUP($A2,Table_LuT_Deelnemers[ID Deelnemer],Table_LuT_Deelnemers[Verkorte Referentienaam Deelnemer],"&lt;Not in LuT&gt;",0,1)</f>
        <v>DN1</v>
      </c>
      <c r="C2" s="263" t="b">
        <f>_xlfn.XLOOKUP($A2,Table_LuT_Deelnemers[ID Deelnemer],Table_LuT_Deelnemers[Naam Organisatie],"",0,1)=""</f>
        <v>1</v>
      </c>
      <c r="D2" s="263"/>
      <c r="E2" s="227" t="str">
        <f>"Begroting "&amp;A2&amp;": "</f>
        <v xml:space="preserve">Begroting Deelnemer 1 - Penvoerder: </v>
      </c>
      <c r="F2" s="227" t="str">
        <f>_xlfn.XLOOKUP($A2,Table_LuT_Deelnemers[ID Deelnemer],Table_LuT_Deelnemers[Naam Organisatie],"",0,1)</f>
        <v/>
      </c>
    </row>
    <row r="3" spans="1:6" x14ac:dyDescent="0.25">
      <c r="A3" s="264" t="s">
        <v>59</v>
      </c>
      <c r="B3" s="263" t="str">
        <f>_xlfn.XLOOKUP($A3,Table_LuT_Deelnemers[ID Deelnemer],Table_LuT_Deelnemers[Verkorte Referentienaam Deelnemer],"&lt;Not in LuT&gt;",0,1)</f>
        <v>DN1</v>
      </c>
      <c r="C3" s="263" t="b">
        <f>_xlfn.XLOOKUP($A3,Table_LuT_Deelnemers[ID Deelnemer],Table_LuT_Deelnemers[Naam Organisatie],"",0,1)=""</f>
        <v>1</v>
      </c>
      <c r="D3" s="263"/>
      <c r="E3" s="228" t="s">
        <v>102</v>
      </c>
      <c r="F3" s="229" t="str">
        <f>_xlfn.XLOOKUP($A3,Table_LuT_Deelnemers[ID Deelnemer],Table_LuT_Deelnemers[KVK-nummer],"",0,1)</f>
        <v/>
      </c>
    </row>
    <row r="4" spans="1:6" ht="23.25" x14ac:dyDescent="0.25">
      <c r="A4" s="264" t="s">
        <v>59</v>
      </c>
      <c r="B4" s="263" t="str">
        <f>_xlfn.XLOOKUP($A4,Table_LuT_Deelnemers[ID Deelnemer],Table_LuT_Deelnemers[Verkorte Referentienaam Deelnemer],"&lt;Not in LuT&gt;",0,1)</f>
        <v>DN1</v>
      </c>
      <c r="C4" s="263" t="b">
        <f>_xlfn.XLOOKUP($A4,Table_LuT_Deelnemers[ID Deelnemer],Table_LuT_Deelnemers[Naam Organisatie],"",0,1)=""</f>
        <v>1</v>
      </c>
      <c r="D4" s="263"/>
      <c r="E4" s="362" t="s">
        <v>15</v>
      </c>
      <c r="F4" s="362"/>
    </row>
    <row r="5" spans="1:6" x14ac:dyDescent="0.25">
      <c r="A5" s="264" t="s">
        <v>59</v>
      </c>
      <c r="B5" s="263" t="str">
        <f>_xlfn.XLOOKUP($A5,Table_LuT_Deelnemers[ID Deelnemer],Table_LuT_Deelnemers[Verkorte Referentienaam Deelnemer],"&lt;Not in LuT&gt;",0,1)</f>
        <v>DN1</v>
      </c>
      <c r="C5" s="263" t="b">
        <f>_xlfn.XLOOKUP($A5,Table_LuT_Deelnemers[ID Deelnemer],Table_LuT_Deelnemers[Naam Organisatie],"",0,1)=""</f>
        <v>1</v>
      </c>
      <c r="D5" s="263"/>
      <c r="E5" s="15" t="s">
        <v>80</v>
      </c>
      <c r="F5" s="15" t="s">
        <v>84</v>
      </c>
    </row>
    <row r="6" spans="1:6" x14ac:dyDescent="0.25">
      <c r="A6" s="264" t="s">
        <v>59</v>
      </c>
      <c r="B6" s="263" t="str">
        <f>_xlfn.XLOOKUP($A6,Table_LuT_Deelnemers[ID Deelnemer],Table_LuT_Deelnemers[Verkorte Referentienaam Deelnemer],"&lt;Not in LuT&gt;",0,1)</f>
        <v>DN1</v>
      </c>
      <c r="C6" s="263" t="b">
        <f>_xlfn.XLOOKUP($A6,Table_LuT_Deelnemers[ID Deelnemer],Table_LuT_Deelnemers[Naam Organisatie],"",0,1)=""</f>
        <v>1</v>
      </c>
      <c r="D6" s="263"/>
      <c r="E6" s="230" t="str">
        <f>IF($C6,"",_xlfn.XLOOKUP($B6,Table_LuT_Deelnemers[Verkorte Referentienaam Deelnemer],Table_LuT_Deelnemers[Kosten FO],"&lt;Not in LuT&gt;",0,1))</f>
        <v/>
      </c>
      <c r="F6" s="230" t="str" cm="1">
        <f t="array" aca="1" ref="F6" ca="1">IF($C6,"",INDIRECT("'"&amp;A6&amp;"'!Kosten_Apparatuur"))</f>
        <v/>
      </c>
    </row>
    <row r="7" spans="1:6" x14ac:dyDescent="0.25">
      <c r="A7" s="264" t="s">
        <v>59</v>
      </c>
      <c r="B7" s="263" t="str">
        <f>_xlfn.XLOOKUP($A7,Table_LuT_Deelnemers[ID Deelnemer],Table_LuT_Deelnemers[Verkorte Referentienaam Deelnemer],"&lt;Not in LuT&gt;",0,1)</f>
        <v>DN1</v>
      </c>
      <c r="C7" s="263" t="b">
        <f>_xlfn.XLOOKUP($A7,Table_LuT_Deelnemers[ID Deelnemer],Table_LuT_Deelnemers[Naam Organisatie],"",0,1)=""</f>
        <v>1</v>
      </c>
      <c r="D7" s="263"/>
      <c r="E7" s="15" t="s">
        <v>82</v>
      </c>
      <c r="F7" s="232"/>
    </row>
    <row r="8" spans="1:6" x14ac:dyDescent="0.25">
      <c r="A8" s="264" t="s">
        <v>59</v>
      </c>
      <c r="B8" s="263" t="str">
        <f>_xlfn.XLOOKUP($A8,Table_LuT_Deelnemers[ID Deelnemer],Table_LuT_Deelnemers[Verkorte Referentienaam Deelnemer],"&lt;Not in LuT&gt;",0,1)</f>
        <v>DN1</v>
      </c>
      <c r="C8" s="263" t="b">
        <f>_xlfn.XLOOKUP($A8,Table_LuT_Deelnemers[ID Deelnemer],Table_LuT_Deelnemers[Naam Organisatie],"",0,1)=""</f>
        <v>1</v>
      </c>
      <c r="D8" s="263"/>
      <c r="E8" s="230" t="str">
        <f>IF($C8,"",_xlfn.XLOOKUP($B8,Table_LuT_Deelnemers[Verkorte Referentienaam Deelnemer],Table_LuT_Deelnemers[Kosten IO],"&lt;Not in LuT&gt;",0,1))</f>
        <v/>
      </c>
      <c r="F8" s="234"/>
    </row>
    <row r="9" spans="1:6" x14ac:dyDescent="0.25">
      <c r="A9" s="264" t="s">
        <v>59</v>
      </c>
      <c r="B9" s="263" t="str">
        <f>_xlfn.XLOOKUP($A9,Table_LuT_Deelnemers[ID Deelnemer],Table_LuT_Deelnemers[Verkorte Referentienaam Deelnemer],"&lt;Not in LuT&gt;",0,1)</f>
        <v>DN1</v>
      </c>
      <c r="C9" s="263" t="b">
        <f>_xlfn.XLOOKUP($A9,Table_LuT_Deelnemers[ID Deelnemer],Table_LuT_Deelnemers[Naam Organisatie],"",0,1)=""</f>
        <v>1</v>
      </c>
      <c r="D9" s="263"/>
      <c r="E9" s="15" t="s">
        <v>83</v>
      </c>
      <c r="F9" s="234"/>
    </row>
    <row r="10" spans="1:6" x14ac:dyDescent="0.25">
      <c r="A10" s="264" t="s">
        <v>59</v>
      </c>
      <c r="B10" s="263" t="str">
        <f>_xlfn.XLOOKUP($A10,Table_LuT_Deelnemers[ID Deelnemer],Table_LuT_Deelnemers[Verkorte Referentienaam Deelnemer],"&lt;Not in LuT&gt;",0,1)</f>
        <v>DN1</v>
      </c>
      <c r="C10" s="263" t="b">
        <f>_xlfn.XLOOKUP($A10,Table_LuT_Deelnemers[ID Deelnemer],Table_LuT_Deelnemers[Naam Organisatie],"",0,1)=""</f>
        <v>1</v>
      </c>
      <c r="D10" s="263"/>
      <c r="E10" s="230" t="str">
        <f>IF($C10,"",_xlfn.XLOOKUP($B10,Table_LuT_Deelnemers[Verkorte Referentienaam Deelnemer],Table_LuT_Deelnemers[Kosten EO],"&lt;Not in LuT&gt;",0,1))</f>
        <v/>
      </c>
      <c r="F10" s="233"/>
    </row>
    <row r="11" spans="1:6" ht="23.25" x14ac:dyDescent="0.25">
      <c r="A11" s="264" t="s">
        <v>59</v>
      </c>
      <c r="B11" s="263" t="str">
        <f>_xlfn.XLOOKUP($A11,Table_LuT_Deelnemers[ID Deelnemer],Table_LuT_Deelnemers[Verkorte Referentienaam Deelnemer],"&lt;Not in LuT&gt;",0,1)</f>
        <v>DN1</v>
      </c>
      <c r="C11" s="263" t="b">
        <f>_xlfn.XLOOKUP($A11,Table_LuT_Deelnemers[ID Deelnemer],Table_LuT_Deelnemers[Naam Organisatie],"",0,1)=""</f>
        <v>1</v>
      </c>
      <c r="D11" s="263"/>
      <c r="E11" s="362" t="s">
        <v>50</v>
      </c>
      <c r="F11" s="362"/>
    </row>
    <row r="12" spans="1:6" x14ac:dyDescent="0.25">
      <c r="A12" s="264" t="s">
        <v>59</v>
      </c>
      <c r="B12" s="263" t="str">
        <f>_xlfn.XLOOKUP($A12,Table_LuT_Deelnemers[ID Deelnemer],Table_LuT_Deelnemers[Verkorte Referentienaam Deelnemer],"&lt;Not in LuT&gt;",0,1)</f>
        <v>DN1</v>
      </c>
      <c r="C12" s="263" t="b">
        <f>_xlfn.XLOOKUP($A12,Table_LuT_Deelnemers[ID Deelnemer],Table_LuT_Deelnemers[Naam Organisatie],"",0,1)=""</f>
        <v>1</v>
      </c>
      <c r="D12" s="263"/>
      <c r="E12" s="15" t="s">
        <v>179</v>
      </c>
      <c r="F12" s="15" t="s">
        <v>218</v>
      </c>
    </row>
    <row r="13" spans="1:6" x14ac:dyDescent="0.25">
      <c r="A13" s="264" t="s">
        <v>59</v>
      </c>
      <c r="B13" s="263" t="str">
        <f>_xlfn.XLOOKUP($A13,Table_LuT_Deelnemers[ID Deelnemer],Table_LuT_Deelnemers[Verkorte Referentienaam Deelnemer],"&lt;Not in LuT&gt;",0,1)</f>
        <v>DN1</v>
      </c>
      <c r="C13" s="263" t="b">
        <f>_xlfn.XLOOKUP($A13,Table_LuT_Deelnemers[ID Deelnemer],Table_LuT_Deelnemers[Naam Organisatie],"",0,1)=""</f>
        <v>1</v>
      </c>
      <c r="D13" s="263"/>
      <c r="E13" s="230" t="str">
        <f>IF($C13,"",_xlfn.XLOOKUP($B13,Table_LuT_Deelnemers[Verkorte Referentienaam Deelnemer],Table_LuT_Deelnemers[Cash Bijdrage],"&lt;Not in LuT&gt;",0,1))</f>
        <v/>
      </c>
      <c r="F13" s="230" t="str">
        <f>IF($C13,"",_xlfn.XLOOKUP($B13,Table_LuT_Deelnemers[Verkorte Referentienaam Deelnemer],Table_LuT_Deelnemers[Gevraagde Subsidie FO],"&lt;Not in LuT&gt;",0,1))</f>
        <v/>
      </c>
    </row>
    <row r="14" spans="1:6" x14ac:dyDescent="0.25">
      <c r="A14" s="264" t="s">
        <v>59</v>
      </c>
      <c r="B14" s="263" t="str">
        <f>_xlfn.XLOOKUP($A14,Table_LuT_Deelnemers[ID Deelnemer],Table_LuT_Deelnemers[Verkorte Referentienaam Deelnemer],"&lt;Not in LuT&gt;",0,1)</f>
        <v>DN1</v>
      </c>
      <c r="C14" s="263" t="b">
        <f>_xlfn.XLOOKUP($A14,Table_LuT_Deelnemers[ID Deelnemer],Table_LuT_Deelnemers[Naam Organisatie],"",0,1)=""</f>
        <v>1</v>
      </c>
      <c r="D14" s="263"/>
      <c r="E14" s="15" t="s">
        <v>180</v>
      </c>
      <c r="F14" s="15" t="s">
        <v>219</v>
      </c>
    </row>
    <row r="15" spans="1:6" x14ac:dyDescent="0.25">
      <c r="A15" s="264" t="s">
        <v>59</v>
      </c>
      <c r="B15" s="263" t="str">
        <f>_xlfn.XLOOKUP($A15,Table_LuT_Deelnemers[ID Deelnemer],Table_LuT_Deelnemers[Verkorte Referentienaam Deelnemer],"&lt;Not in LuT&gt;",0,1)</f>
        <v>DN1</v>
      </c>
      <c r="C15" s="263" t="b">
        <f>_xlfn.XLOOKUP($A15,Table_LuT_Deelnemers[ID Deelnemer],Table_LuT_Deelnemers[Naam Organisatie],"",0,1)=""</f>
        <v>1</v>
      </c>
      <c r="D15" s="263"/>
      <c r="E15" s="230" t="str">
        <f>IF($C15,"",_xlfn.XLOOKUP($B15,Table_LuT_Deelnemers[Verkorte Referentienaam Deelnemer],Table_LuT_Deelnemers[Cash Ontvangen],"&lt;Not in LuT&gt;",0,1))</f>
        <v/>
      </c>
      <c r="F15" s="230" t="str">
        <f>IF($C15,"",_xlfn.XLOOKUP($B15,Table_LuT_Deelnemers[Verkorte Referentienaam Deelnemer],Table_LuT_Deelnemers[Gevraagde Subsidie IO],"&lt;Not in LuT&gt;",0,1))</f>
        <v/>
      </c>
    </row>
    <row r="16" spans="1:6" x14ac:dyDescent="0.25">
      <c r="A16" s="264" t="s">
        <v>59</v>
      </c>
      <c r="B16" s="263" t="str">
        <f>_xlfn.XLOOKUP($A16,Table_LuT_Deelnemers[ID Deelnemer],Table_LuT_Deelnemers[Verkorte Referentienaam Deelnemer],"&lt;Not in LuT&gt;",0,1)</f>
        <v>DN1</v>
      </c>
      <c r="C16" s="263" t="b">
        <f>_xlfn.XLOOKUP($A16,Table_LuT_Deelnemers[ID Deelnemer],Table_LuT_Deelnemers[Naam Organisatie],"",0,1)=""</f>
        <v>1</v>
      </c>
      <c r="D16" s="263"/>
      <c r="E16" s="15" t="s">
        <v>89</v>
      </c>
      <c r="F16" s="15" t="s">
        <v>220</v>
      </c>
    </row>
    <row r="17" spans="1:6" x14ac:dyDescent="0.25">
      <c r="A17" s="264" t="s">
        <v>59</v>
      </c>
      <c r="B17" s="263" t="str">
        <f>_xlfn.XLOOKUP($A17,Table_LuT_Deelnemers[ID Deelnemer],Table_LuT_Deelnemers[Verkorte Referentienaam Deelnemer],"&lt;Not in LuT&gt;",0,1)</f>
        <v>DN1</v>
      </c>
      <c r="C17" s="263" t="b">
        <f>_xlfn.XLOOKUP($A17,Table_LuT_Deelnemers[ID Deelnemer],Table_LuT_Deelnemers[Naam Organisatie],"",0,1)=""</f>
        <v>1</v>
      </c>
      <c r="D17" s="263"/>
      <c r="E17" s="230" t="str">
        <f>IF($C17,"",_xlfn.XLOOKUP($B17,Table_LuT_Deelnemers[Verkorte Referentienaam Deelnemer],Table_LuT_Deelnemers[In-kind Bijdrage],"&lt;Not in LuT&gt;",0,1))</f>
        <v/>
      </c>
      <c r="F17" s="230" t="str">
        <f>IF($C17,"",_xlfn.XLOOKUP($B17,Table_LuT_Deelnemers[Verkorte Referentienaam Deelnemer],Table_LuT_Deelnemers[Gevraagde Subsidie EO],"&lt;Not in LuT&gt;",0,1))</f>
        <v/>
      </c>
    </row>
    <row r="18" spans="1:6" x14ac:dyDescent="0.25">
      <c r="A18" s="264" t="s">
        <v>59</v>
      </c>
      <c r="B18" s="263" t="str">
        <f>_xlfn.XLOOKUP($A18,Table_LuT_Deelnemers[ID Deelnemer],Table_LuT_Deelnemers[Verkorte Referentienaam Deelnemer],"&lt;Not in LuT&gt;",0,1)</f>
        <v>DN1</v>
      </c>
      <c r="C18" s="263" t="b">
        <f>_xlfn.XLOOKUP($A18,Table_LuT_Deelnemers[ID Deelnemer],Table_LuT_Deelnemers[Naam Organisatie],"",0,1)=""</f>
        <v>1</v>
      </c>
      <c r="D18" s="263"/>
      <c r="E18" s="15" t="s">
        <v>54</v>
      </c>
    </row>
    <row r="19" spans="1:6" x14ac:dyDescent="0.25">
      <c r="A19" s="264" t="s">
        <v>59</v>
      </c>
      <c r="B19" s="263" t="str">
        <f>_xlfn.XLOOKUP($A19,Table_LuT_Deelnemers[ID Deelnemer],Table_LuT_Deelnemers[Verkorte Referentienaam Deelnemer],"&lt;Not in LuT&gt;",0,1)</f>
        <v>DN1</v>
      </c>
      <c r="C19" s="263" t="b">
        <f>_xlfn.XLOOKUP($A19,Table_LuT_Deelnemers[ID Deelnemer],Table_LuT_Deelnemers[Naam Organisatie],"",0,1)=""</f>
        <v>1</v>
      </c>
      <c r="D19" s="263"/>
      <c r="E19" s="231" t="str">
        <f>IF($C19,"",_xlfn.XLOOKUP($B19,Table_LuT_Deelnemers[Verkorte Referentienaam Deelnemer],Table_LuT_Deelnemers[Overige Subsidies],"&lt;Not in LuT&gt;",0,1))</f>
        <v/>
      </c>
    </row>
    <row r="20" spans="1:6" ht="23.25" x14ac:dyDescent="0.35">
      <c r="A20" s="264" t="s">
        <v>60</v>
      </c>
      <c r="B20" s="263" t="str">
        <f>_xlfn.XLOOKUP($A20,Table_LuT_Deelnemers[ID Deelnemer],Table_LuT_Deelnemers[Verkorte Referentienaam Deelnemer],"&lt;Not in LuT&gt;",0,1)</f>
        <v>DN2</v>
      </c>
      <c r="C20" s="263" t="b">
        <f>_xlfn.XLOOKUP($A20,Table_LuT_Deelnemers[ID Deelnemer],Table_LuT_Deelnemers[Naam Organisatie],"",0,1)=""</f>
        <v>1</v>
      </c>
      <c r="D20" s="263"/>
      <c r="E20" s="227" t="str">
        <f>"Begroting "&amp;A20&amp;": "</f>
        <v xml:space="preserve">Begroting Deelnemer 2: </v>
      </c>
      <c r="F20" s="227" t="str">
        <f>_xlfn.XLOOKUP($A20,Table_LuT_Deelnemers[ID Deelnemer],Table_LuT_Deelnemers[Naam Organisatie],"",0,1)</f>
        <v/>
      </c>
    </row>
    <row r="21" spans="1:6" x14ac:dyDescent="0.25">
      <c r="A21" s="264" t="s">
        <v>60</v>
      </c>
      <c r="B21" s="263" t="str">
        <f>_xlfn.XLOOKUP($A21,Table_LuT_Deelnemers[ID Deelnemer],Table_LuT_Deelnemers[Verkorte Referentienaam Deelnemer],"&lt;Not in LuT&gt;",0,1)</f>
        <v>DN2</v>
      </c>
      <c r="C21" s="263" t="b">
        <f>_xlfn.XLOOKUP($A21,Table_LuT_Deelnemers[ID Deelnemer],Table_LuT_Deelnemers[Naam Organisatie],"",0,1)=""</f>
        <v>1</v>
      </c>
      <c r="D21" s="263"/>
      <c r="E21" s="228" t="s">
        <v>102</v>
      </c>
      <c r="F21" s="229" t="str">
        <f>_xlfn.XLOOKUP($A21,Table_LuT_Deelnemers[ID Deelnemer],Table_LuT_Deelnemers[KVK-nummer],"",0,1)</f>
        <v/>
      </c>
    </row>
    <row r="22" spans="1:6" ht="23.25" x14ac:dyDescent="0.25">
      <c r="A22" s="264" t="s">
        <v>60</v>
      </c>
      <c r="B22" s="263" t="str">
        <f>_xlfn.XLOOKUP($A22,Table_LuT_Deelnemers[ID Deelnemer],Table_LuT_Deelnemers[Verkorte Referentienaam Deelnemer],"&lt;Not in LuT&gt;",0,1)</f>
        <v>DN2</v>
      </c>
      <c r="C22" s="263" t="b">
        <f>_xlfn.XLOOKUP($A22,Table_LuT_Deelnemers[ID Deelnemer],Table_LuT_Deelnemers[Naam Organisatie],"",0,1)=""</f>
        <v>1</v>
      </c>
      <c r="D22" s="263"/>
      <c r="E22" s="362" t="s">
        <v>15</v>
      </c>
      <c r="F22" s="362"/>
    </row>
    <row r="23" spans="1:6" x14ac:dyDescent="0.25">
      <c r="A23" s="264" t="s">
        <v>60</v>
      </c>
      <c r="B23" s="263" t="str">
        <f>_xlfn.XLOOKUP($A23,Table_LuT_Deelnemers[ID Deelnemer],Table_LuT_Deelnemers[Verkorte Referentienaam Deelnemer],"&lt;Not in LuT&gt;",0,1)</f>
        <v>DN2</v>
      </c>
      <c r="C23" s="263" t="b">
        <f>_xlfn.XLOOKUP($A23,Table_LuT_Deelnemers[ID Deelnemer],Table_LuT_Deelnemers[Naam Organisatie],"",0,1)=""</f>
        <v>1</v>
      </c>
      <c r="D23" s="263"/>
      <c r="E23" s="15" t="s">
        <v>80</v>
      </c>
      <c r="F23" s="15" t="s">
        <v>84</v>
      </c>
    </row>
    <row r="24" spans="1:6" x14ac:dyDescent="0.25">
      <c r="A24" s="264" t="s">
        <v>60</v>
      </c>
      <c r="B24" s="263" t="str">
        <f>_xlfn.XLOOKUP($A24,Table_LuT_Deelnemers[ID Deelnemer],Table_LuT_Deelnemers[Verkorte Referentienaam Deelnemer],"&lt;Not in LuT&gt;",0,1)</f>
        <v>DN2</v>
      </c>
      <c r="C24" s="263" t="b">
        <f>_xlfn.XLOOKUP($A24,Table_LuT_Deelnemers[ID Deelnemer],Table_LuT_Deelnemers[Naam Organisatie],"",0,1)=""</f>
        <v>1</v>
      </c>
      <c r="D24" s="263"/>
      <c r="E24" s="230" t="str">
        <f>IF($C24,"",_xlfn.XLOOKUP($B24,Table_LuT_Deelnemers[Verkorte Referentienaam Deelnemer],Table_LuT_Deelnemers[Kosten FO],"&lt;Not in LuT&gt;",0,1))</f>
        <v/>
      </c>
      <c r="F24" s="230" t="str" cm="1">
        <f t="array" aca="1" ref="F24" ca="1">IF($C24,"",INDIRECT("'"&amp;A24&amp;"'!Kosten_Apparatuur"))</f>
        <v/>
      </c>
    </row>
    <row r="25" spans="1:6" x14ac:dyDescent="0.25">
      <c r="A25" s="264" t="s">
        <v>60</v>
      </c>
      <c r="B25" s="263" t="str">
        <f>_xlfn.XLOOKUP($A25,Table_LuT_Deelnemers[ID Deelnemer],Table_LuT_Deelnemers[Verkorte Referentienaam Deelnemer],"&lt;Not in LuT&gt;",0,1)</f>
        <v>DN2</v>
      </c>
      <c r="C25" s="263" t="b">
        <f>_xlfn.XLOOKUP($A25,Table_LuT_Deelnemers[ID Deelnemer],Table_LuT_Deelnemers[Naam Organisatie],"",0,1)=""</f>
        <v>1</v>
      </c>
      <c r="D25" s="263"/>
      <c r="E25" s="15" t="s">
        <v>82</v>
      </c>
      <c r="F25" s="232"/>
    </row>
    <row r="26" spans="1:6" x14ac:dyDescent="0.25">
      <c r="A26" s="264" t="s">
        <v>60</v>
      </c>
      <c r="B26" s="263" t="str">
        <f>_xlfn.XLOOKUP($A26,Table_LuT_Deelnemers[ID Deelnemer],Table_LuT_Deelnemers[Verkorte Referentienaam Deelnemer],"&lt;Not in LuT&gt;",0,1)</f>
        <v>DN2</v>
      </c>
      <c r="C26" s="263" t="b">
        <f>_xlfn.XLOOKUP($A26,Table_LuT_Deelnemers[ID Deelnemer],Table_LuT_Deelnemers[Naam Organisatie],"",0,1)=""</f>
        <v>1</v>
      </c>
      <c r="D26" s="263"/>
      <c r="E26" s="230" t="str">
        <f>IF($C26,"",_xlfn.XLOOKUP($B26,Table_LuT_Deelnemers[Verkorte Referentienaam Deelnemer],Table_LuT_Deelnemers[Kosten IO],"&lt;Not in LuT&gt;",0,1))</f>
        <v/>
      </c>
      <c r="F26" s="234"/>
    </row>
    <row r="27" spans="1:6" x14ac:dyDescent="0.25">
      <c r="A27" s="264" t="s">
        <v>60</v>
      </c>
      <c r="B27" s="263" t="str">
        <f>_xlfn.XLOOKUP($A27,Table_LuT_Deelnemers[ID Deelnemer],Table_LuT_Deelnemers[Verkorte Referentienaam Deelnemer],"&lt;Not in LuT&gt;",0,1)</f>
        <v>DN2</v>
      </c>
      <c r="C27" s="263" t="b">
        <f>_xlfn.XLOOKUP($A27,Table_LuT_Deelnemers[ID Deelnemer],Table_LuT_Deelnemers[Naam Organisatie],"",0,1)=""</f>
        <v>1</v>
      </c>
      <c r="D27" s="263"/>
      <c r="E27" s="15" t="s">
        <v>83</v>
      </c>
      <c r="F27" s="234"/>
    </row>
    <row r="28" spans="1:6" x14ac:dyDescent="0.25">
      <c r="A28" s="264" t="s">
        <v>60</v>
      </c>
      <c r="B28" s="263" t="str">
        <f>_xlfn.XLOOKUP($A28,Table_LuT_Deelnemers[ID Deelnemer],Table_LuT_Deelnemers[Verkorte Referentienaam Deelnemer],"&lt;Not in LuT&gt;",0,1)</f>
        <v>DN2</v>
      </c>
      <c r="C28" s="263" t="b">
        <f>_xlfn.XLOOKUP($A28,Table_LuT_Deelnemers[ID Deelnemer],Table_LuT_Deelnemers[Naam Organisatie],"",0,1)=""</f>
        <v>1</v>
      </c>
      <c r="D28" s="263"/>
      <c r="E28" s="230" t="str">
        <f>IF($C28,"",_xlfn.XLOOKUP($B28,Table_LuT_Deelnemers[Verkorte Referentienaam Deelnemer],Table_LuT_Deelnemers[Kosten EO],"&lt;Not in LuT&gt;",0,1))</f>
        <v/>
      </c>
      <c r="F28" s="233"/>
    </row>
    <row r="29" spans="1:6" ht="23.25" x14ac:dyDescent="0.25">
      <c r="A29" s="264" t="s">
        <v>60</v>
      </c>
      <c r="B29" s="263" t="str">
        <f>_xlfn.XLOOKUP($A29,Table_LuT_Deelnemers[ID Deelnemer],Table_LuT_Deelnemers[Verkorte Referentienaam Deelnemer],"&lt;Not in LuT&gt;",0,1)</f>
        <v>DN2</v>
      </c>
      <c r="C29" s="263" t="b">
        <f>_xlfn.XLOOKUP($A29,Table_LuT_Deelnemers[ID Deelnemer],Table_LuT_Deelnemers[Naam Organisatie],"",0,1)=""</f>
        <v>1</v>
      </c>
      <c r="D29" s="263"/>
      <c r="E29" s="362" t="s">
        <v>50</v>
      </c>
      <c r="F29" s="362"/>
    </row>
    <row r="30" spans="1:6" x14ac:dyDescent="0.25">
      <c r="A30" s="264" t="s">
        <v>60</v>
      </c>
      <c r="B30" s="263" t="str">
        <f>_xlfn.XLOOKUP($A30,Table_LuT_Deelnemers[ID Deelnemer],Table_LuT_Deelnemers[Verkorte Referentienaam Deelnemer],"&lt;Not in LuT&gt;",0,1)</f>
        <v>DN2</v>
      </c>
      <c r="C30" s="263" t="b">
        <f>_xlfn.XLOOKUP($A30,Table_LuT_Deelnemers[ID Deelnemer],Table_LuT_Deelnemers[Naam Organisatie],"",0,1)=""</f>
        <v>1</v>
      </c>
      <c r="D30" s="263"/>
      <c r="E30" s="15" t="s">
        <v>179</v>
      </c>
      <c r="F30" s="15" t="s">
        <v>218</v>
      </c>
    </row>
    <row r="31" spans="1:6" x14ac:dyDescent="0.25">
      <c r="A31" s="264" t="s">
        <v>60</v>
      </c>
      <c r="B31" s="263" t="str">
        <f>_xlfn.XLOOKUP($A31,Table_LuT_Deelnemers[ID Deelnemer],Table_LuT_Deelnemers[Verkorte Referentienaam Deelnemer],"&lt;Not in LuT&gt;",0,1)</f>
        <v>DN2</v>
      </c>
      <c r="C31" s="263" t="b">
        <f>_xlfn.XLOOKUP($A31,Table_LuT_Deelnemers[ID Deelnemer],Table_LuT_Deelnemers[Naam Organisatie],"",0,1)=""</f>
        <v>1</v>
      </c>
      <c r="D31" s="263"/>
      <c r="E31" s="230" t="str">
        <f>IF($C31,"",_xlfn.XLOOKUP($B31,Table_LuT_Deelnemers[Verkorte Referentienaam Deelnemer],Table_LuT_Deelnemers[Cash Bijdrage],"&lt;Not in LuT&gt;",0,1))</f>
        <v/>
      </c>
      <c r="F31" s="230" t="str">
        <f>IF($C31,"",_xlfn.XLOOKUP($B31,Table_LuT_Deelnemers[Verkorte Referentienaam Deelnemer],Table_LuT_Deelnemers[Gevraagde Subsidie FO],"&lt;Not in LuT&gt;",0,1))</f>
        <v/>
      </c>
    </row>
    <row r="32" spans="1:6" x14ac:dyDescent="0.25">
      <c r="A32" s="264" t="s">
        <v>60</v>
      </c>
      <c r="B32" s="263" t="str">
        <f>_xlfn.XLOOKUP($A32,Table_LuT_Deelnemers[ID Deelnemer],Table_LuT_Deelnemers[Verkorte Referentienaam Deelnemer],"&lt;Not in LuT&gt;",0,1)</f>
        <v>DN2</v>
      </c>
      <c r="C32" s="263" t="b">
        <f>_xlfn.XLOOKUP($A32,Table_LuT_Deelnemers[ID Deelnemer],Table_LuT_Deelnemers[Naam Organisatie],"",0,1)=""</f>
        <v>1</v>
      </c>
      <c r="D32" s="263"/>
      <c r="E32" s="15" t="s">
        <v>180</v>
      </c>
      <c r="F32" s="15" t="s">
        <v>219</v>
      </c>
    </row>
    <row r="33" spans="1:6" x14ac:dyDescent="0.25">
      <c r="A33" s="264" t="s">
        <v>60</v>
      </c>
      <c r="B33" s="263" t="str">
        <f>_xlfn.XLOOKUP($A33,Table_LuT_Deelnemers[ID Deelnemer],Table_LuT_Deelnemers[Verkorte Referentienaam Deelnemer],"&lt;Not in LuT&gt;",0,1)</f>
        <v>DN2</v>
      </c>
      <c r="C33" s="263" t="b">
        <f>_xlfn.XLOOKUP($A33,Table_LuT_Deelnemers[ID Deelnemer],Table_LuT_Deelnemers[Naam Organisatie],"",0,1)=""</f>
        <v>1</v>
      </c>
      <c r="D33" s="263"/>
      <c r="E33" s="230" t="str">
        <f>IF($C33,"",_xlfn.XLOOKUP($B33,Table_LuT_Deelnemers[Verkorte Referentienaam Deelnemer],Table_LuT_Deelnemers[Cash Ontvangen],"&lt;Not in LuT&gt;",0,1))</f>
        <v/>
      </c>
      <c r="F33" s="230" t="str">
        <f>IF($C33,"",_xlfn.XLOOKUP($B33,Table_LuT_Deelnemers[Verkorte Referentienaam Deelnemer],Table_LuT_Deelnemers[Gevraagde Subsidie IO],"&lt;Not in LuT&gt;",0,1))</f>
        <v/>
      </c>
    </row>
    <row r="34" spans="1:6" x14ac:dyDescent="0.25">
      <c r="A34" s="264" t="s">
        <v>60</v>
      </c>
      <c r="B34" s="263" t="str">
        <f>_xlfn.XLOOKUP($A34,Table_LuT_Deelnemers[ID Deelnemer],Table_LuT_Deelnemers[Verkorte Referentienaam Deelnemer],"&lt;Not in LuT&gt;",0,1)</f>
        <v>DN2</v>
      </c>
      <c r="C34" s="263" t="b">
        <f>_xlfn.XLOOKUP($A34,Table_LuT_Deelnemers[ID Deelnemer],Table_LuT_Deelnemers[Naam Organisatie],"",0,1)=""</f>
        <v>1</v>
      </c>
      <c r="D34" s="263"/>
      <c r="E34" s="15" t="s">
        <v>89</v>
      </c>
      <c r="F34" s="15" t="s">
        <v>220</v>
      </c>
    </row>
    <row r="35" spans="1:6" x14ac:dyDescent="0.25">
      <c r="A35" s="264" t="s">
        <v>60</v>
      </c>
      <c r="B35" s="263" t="str">
        <f>_xlfn.XLOOKUP($A35,Table_LuT_Deelnemers[ID Deelnemer],Table_LuT_Deelnemers[Verkorte Referentienaam Deelnemer],"&lt;Not in LuT&gt;",0,1)</f>
        <v>DN2</v>
      </c>
      <c r="C35" s="263" t="b">
        <f>_xlfn.XLOOKUP($A35,Table_LuT_Deelnemers[ID Deelnemer],Table_LuT_Deelnemers[Naam Organisatie],"",0,1)=""</f>
        <v>1</v>
      </c>
      <c r="D35" s="263"/>
      <c r="E35" s="230" t="str">
        <f>IF($C35,"",_xlfn.XLOOKUP($B35,Table_LuT_Deelnemers[Verkorte Referentienaam Deelnemer],Table_LuT_Deelnemers[In-kind Bijdrage],"&lt;Not in LuT&gt;",0,1))</f>
        <v/>
      </c>
      <c r="F35" s="230" t="str">
        <f>IF($C35,"",_xlfn.XLOOKUP($B35,Table_LuT_Deelnemers[Verkorte Referentienaam Deelnemer],Table_LuT_Deelnemers[Gevraagde Subsidie EO],"&lt;Not in LuT&gt;",0,1))</f>
        <v/>
      </c>
    </row>
    <row r="36" spans="1:6" x14ac:dyDescent="0.25">
      <c r="A36" s="264" t="s">
        <v>60</v>
      </c>
      <c r="B36" s="263" t="str">
        <f>_xlfn.XLOOKUP($A36,Table_LuT_Deelnemers[ID Deelnemer],Table_LuT_Deelnemers[Verkorte Referentienaam Deelnemer],"&lt;Not in LuT&gt;",0,1)</f>
        <v>DN2</v>
      </c>
      <c r="C36" s="263" t="b">
        <f>_xlfn.XLOOKUP($A36,Table_LuT_Deelnemers[ID Deelnemer],Table_LuT_Deelnemers[Naam Organisatie],"",0,1)=""</f>
        <v>1</v>
      </c>
      <c r="D36" s="263"/>
      <c r="E36" s="15" t="s">
        <v>54</v>
      </c>
    </row>
    <row r="37" spans="1:6" x14ac:dyDescent="0.25">
      <c r="A37" s="264" t="s">
        <v>60</v>
      </c>
      <c r="B37" s="263" t="str">
        <f>_xlfn.XLOOKUP($A37,Table_LuT_Deelnemers[ID Deelnemer],Table_LuT_Deelnemers[Verkorte Referentienaam Deelnemer],"&lt;Not in LuT&gt;",0,1)</f>
        <v>DN2</v>
      </c>
      <c r="C37" s="263" t="b">
        <f>_xlfn.XLOOKUP($A37,Table_LuT_Deelnemers[ID Deelnemer],Table_LuT_Deelnemers[Naam Organisatie],"",0,1)=""</f>
        <v>1</v>
      </c>
      <c r="D37" s="263"/>
      <c r="E37" s="231" t="str">
        <f>IF($C37,"",_xlfn.XLOOKUP($B37,Table_LuT_Deelnemers[Verkorte Referentienaam Deelnemer],Table_LuT_Deelnemers[Overige Subsidies],"&lt;Not in LuT&gt;",0,1))</f>
        <v/>
      </c>
    </row>
    <row r="38" spans="1:6" ht="23.25" x14ac:dyDescent="0.35">
      <c r="A38" s="264" t="s">
        <v>61</v>
      </c>
      <c r="B38" s="263" t="str">
        <f>_xlfn.XLOOKUP($A38,Table_LuT_Deelnemers[ID Deelnemer],Table_LuT_Deelnemers[Verkorte Referentienaam Deelnemer],"&lt;Not in LuT&gt;",0,1)</f>
        <v>DN3</v>
      </c>
      <c r="C38" s="263" t="b">
        <f>_xlfn.XLOOKUP($A38,Table_LuT_Deelnemers[ID Deelnemer],Table_LuT_Deelnemers[Naam Organisatie],"",0,1)=""</f>
        <v>1</v>
      </c>
      <c r="D38" s="263"/>
      <c r="E38" s="227" t="str">
        <f>"Begroting "&amp;A38&amp;": "</f>
        <v xml:space="preserve">Begroting Deelnemer 3: </v>
      </c>
      <c r="F38" s="227" t="str">
        <f>_xlfn.XLOOKUP($A38,Table_LuT_Deelnemers[ID Deelnemer],Table_LuT_Deelnemers[Naam Organisatie],"",0,1)</f>
        <v/>
      </c>
    </row>
    <row r="39" spans="1:6" x14ac:dyDescent="0.25">
      <c r="A39" s="264" t="s">
        <v>61</v>
      </c>
      <c r="B39" s="263" t="str">
        <f>_xlfn.XLOOKUP($A39,Table_LuT_Deelnemers[ID Deelnemer],Table_LuT_Deelnemers[Verkorte Referentienaam Deelnemer],"&lt;Not in LuT&gt;",0,1)</f>
        <v>DN3</v>
      </c>
      <c r="C39" s="263" t="b">
        <f>_xlfn.XLOOKUP($A39,Table_LuT_Deelnemers[ID Deelnemer],Table_LuT_Deelnemers[Naam Organisatie],"",0,1)=""</f>
        <v>1</v>
      </c>
      <c r="D39" s="263"/>
      <c r="E39" s="228" t="s">
        <v>102</v>
      </c>
      <c r="F39" s="229" t="str">
        <f>_xlfn.XLOOKUP($A39,Table_LuT_Deelnemers[ID Deelnemer],Table_LuT_Deelnemers[KVK-nummer],"",0,1)</f>
        <v/>
      </c>
    </row>
    <row r="40" spans="1:6" ht="23.25" x14ac:dyDescent="0.25">
      <c r="A40" s="264" t="s">
        <v>61</v>
      </c>
      <c r="B40" s="263" t="str">
        <f>_xlfn.XLOOKUP($A40,Table_LuT_Deelnemers[ID Deelnemer],Table_LuT_Deelnemers[Verkorte Referentienaam Deelnemer],"&lt;Not in LuT&gt;",0,1)</f>
        <v>DN3</v>
      </c>
      <c r="C40" s="263" t="b">
        <f>_xlfn.XLOOKUP($A40,Table_LuT_Deelnemers[ID Deelnemer],Table_LuT_Deelnemers[Naam Organisatie],"",0,1)=""</f>
        <v>1</v>
      </c>
      <c r="D40" s="263"/>
      <c r="E40" s="362" t="s">
        <v>15</v>
      </c>
      <c r="F40" s="362"/>
    </row>
    <row r="41" spans="1:6" x14ac:dyDescent="0.25">
      <c r="A41" s="264" t="s">
        <v>61</v>
      </c>
      <c r="B41" s="263" t="str">
        <f>_xlfn.XLOOKUP($A41,Table_LuT_Deelnemers[ID Deelnemer],Table_LuT_Deelnemers[Verkorte Referentienaam Deelnemer],"&lt;Not in LuT&gt;",0,1)</f>
        <v>DN3</v>
      </c>
      <c r="C41" s="263" t="b">
        <f>_xlfn.XLOOKUP($A41,Table_LuT_Deelnemers[ID Deelnemer],Table_LuT_Deelnemers[Naam Organisatie],"",0,1)=""</f>
        <v>1</v>
      </c>
      <c r="D41" s="263"/>
      <c r="E41" s="15" t="s">
        <v>80</v>
      </c>
      <c r="F41" s="15" t="s">
        <v>84</v>
      </c>
    </row>
    <row r="42" spans="1:6" x14ac:dyDescent="0.25">
      <c r="A42" s="264" t="s">
        <v>61</v>
      </c>
      <c r="B42" s="263" t="str">
        <f>_xlfn.XLOOKUP($A42,Table_LuT_Deelnemers[ID Deelnemer],Table_LuT_Deelnemers[Verkorte Referentienaam Deelnemer],"&lt;Not in LuT&gt;",0,1)</f>
        <v>DN3</v>
      </c>
      <c r="C42" s="263" t="b">
        <f>_xlfn.XLOOKUP($A42,Table_LuT_Deelnemers[ID Deelnemer],Table_LuT_Deelnemers[Naam Organisatie],"",0,1)=""</f>
        <v>1</v>
      </c>
      <c r="D42" s="263"/>
      <c r="E42" s="230" t="str">
        <f>IF($C42,"",_xlfn.XLOOKUP($B42,Table_LuT_Deelnemers[Verkorte Referentienaam Deelnemer],Table_LuT_Deelnemers[Kosten FO],"&lt;Not in LuT&gt;",0,1))</f>
        <v/>
      </c>
      <c r="F42" s="230" t="str" cm="1">
        <f t="array" aca="1" ref="F42" ca="1">IF($C42,"",INDIRECT("'"&amp;A42&amp;"'!Kosten_Apparatuur"))</f>
        <v/>
      </c>
    </row>
    <row r="43" spans="1:6" x14ac:dyDescent="0.25">
      <c r="A43" s="264" t="s">
        <v>61</v>
      </c>
      <c r="B43" s="263" t="str">
        <f>_xlfn.XLOOKUP($A43,Table_LuT_Deelnemers[ID Deelnemer],Table_LuT_Deelnemers[Verkorte Referentienaam Deelnemer],"&lt;Not in LuT&gt;",0,1)</f>
        <v>DN3</v>
      </c>
      <c r="C43" s="263" t="b">
        <f>_xlfn.XLOOKUP($A43,Table_LuT_Deelnemers[ID Deelnemer],Table_LuT_Deelnemers[Naam Organisatie],"",0,1)=""</f>
        <v>1</v>
      </c>
      <c r="D43" s="263"/>
      <c r="E43" s="15" t="s">
        <v>82</v>
      </c>
      <c r="F43" s="232"/>
    </row>
    <row r="44" spans="1:6" x14ac:dyDescent="0.25">
      <c r="A44" s="264" t="s">
        <v>61</v>
      </c>
      <c r="B44" s="263" t="str">
        <f>_xlfn.XLOOKUP($A44,Table_LuT_Deelnemers[ID Deelnemer],Table_LuT_Deelnemers[Verkorte Referentienaam Deelnemer],"&lt;Not in LuT&gt;",0,1)</f>
        <v>DN3</v>
      </c>
      <c r="C44" s="263" t="b">
        <f>_xlfn.XLOOKUP($A44,Table_LuT_Deelnemers[ID Deelnemer],Table_LuT_Deelnemers[Naam Organisatie],"",0,1)=""</f>
        <v>1</v>
      </c>
      <c r="D44" s="263"/>
      <c r="E44" s="230" t="str">
        <f>IF($C44,"",_xlfn.XLOOKUP($B44,Table_LuT_Deelnemers[Verkorte Referentienaam Deelnemer],Table_LuT_Deelnemers[Kosten IO],"&lt;Not in LuT&gt;",0,1))</f>
        <v/>
      </c>
      <c r="F44" s="234"/>
    </row>
    <row r="45" spans="1:6" x14ac:dyDescent="0.25">
      <c r="A45" s="264" t="s">
        <v>61</v>
      </c>
      <c r="B45" s="263" t="str">
        <f>_xlfn.XLOOKUP($A45,Table_LuT_Deelnemers[ID Deelnemer],Table_LuT_Deelnemers[Verkorte Referentienaam Deelnemer],"&lt;Not in LuT&gt;",0,1)</f>
        <v>DN3</v>
      </c>
      <c r="C45" s="263" t="b">
        <f>_xlfn.XLOOKUP($A45,Table_LuT_Deelnemers[ID Deelnemer],Table_LuT_Deelnemers[Naam Organisatie],"",0,1)=""</f>
        <v>1</v>
      </c>
      <c r="D45" s="263"/>
      <c r="E45" s="15" t="s">
        <v>83</v>
      </c>
      <c r="F45" s="234"/>
    </row>
    <row r="46" spans="1:6" x14ac:dyDescent="0.25">
      <c r="A46" s="264" t="s">
        <v>61</v>
      </c>
      <c r="B46" s="263" t="str">
        <f>_xlfn.XLOOKUP($A46,Table_LuT_Deelnemers[ID Deelnemer],Table_LuT_Deelnemers[Verkorte Referentienaam Deelnemer],"&lt;Not in LuT&gt;",0,1)</f>
        <v>DN3</v>
      </c>
      <c r="C46" s="263" t="b">
        <f>_xlfn.XLOOKUP($A46,Table_LuT_Deelnemers[ID Deelnemer],Table_LuT_Deelnemers[Naam Organisatie],"",0,1)=""</f>
        <v>1</v>
      </c>
      <c r="D46" s="263"/>
      <c r="E46" s="230" t="str">
        <f>IF($C46,"",_xlfn.XLOOKUP($B46,Table_LuT_Deelnemers[Verkorte Referentienaam Deelnemer],Table_LuT_Deelnemers[Kosten EO],"&lt;Not in LuT&gt;",0,1))</f>
        <v/>
      </c>
      <c r="F46" s="233"/>
    </row>
    <row r="47" spans="1:6" ht="23.25" x14ac:dyDescent="0.25">
      <c r="A47" s="264" t="s">
        <v>61</v>
      </c>
      <c r="B47" s="263" t="str">
        <f>_xlfn.XLOOKUP($A47,Table_LuT_Deelnemers[ID Deelnemer],Table_LuT_Deelnemers[Verkorte Referentienaam Deelnemer],"&lt;Not in LuT&gt;",0,1)</f>
        <v>DN3</v>
      </c>
      <c r="C47" s="263" t="b">
        <f>_xlfn.XLOOKUP($A47,Table_LuT_Deelnemers[ID Deelnemer],Table_LuT_Deelnemers[Naam Organisatie],"",0,1)=""</f>
        <v>1</v>
      </c>
      <c r="D47" s="263"/>
      <c r="E47" s="362" t="s">
        <v>50</v>
      </c>
      <c r="F47" s="362"/>
    </row>
    <row r="48" spans="1:6" x14ac:dyDescent="0.25">
      <c r="A48" s="264" t="s">
        <v>61</v>
      </c>
      <c r="B48" s="263" t="str">
        <f>_xlfn.XLOOKUP($A48,Table_LuT_Deelnemers[ID Deelnemer],Table_LuT_Deelnemers[Verkorte Referentienaam Deelnemer],"&lt;Not in LuT&gt;",0,1)</f>
        <v>DN3</v>
      </c>
      <c r="C48" s="263" t="b">
        <f>_xlfn.XLOOKUP($A48,Table_LuT_Deelnemers[ID Deelnemer],Table_LuT_Deelnemers[Naam Organisatie],"",0,1)=""</f>
        <v>1</v>
      </c>
      <c r="D48" s="263"/>
      <c r="E48" s="15" t="s">
        <v>179</v>
      </c>
      <c r="F48" s="15" t="s">
        <v>218</v>
      </c>
    </row>
    <row r="49" spans="1:6" x14ac:dyDescent="0.25">
      <c r="A49" s="264" t="s">
        <v>61</v>
      </c>
      <c r="B49" s="263" t="str">
        <f>_xlfn.XLOOKUP($A49,Table_LuT_Deelnemers[ID Deelnemer],Table_LuT_Deelnemers[Verkorte Referentienaam Deelnemer],"&lt;Not in LuT&gt;",0,1)</f>
        <v>DN3</v>
      </c>
      <c r="C49" s="263" t="b">
        <f>_xlfn.XLOOKUP($A49,Table_LuT_Deelnemers[ID Deelnemer],Table_LuT_Deelnemers[Naam Organisatie],"",0,1)=""</f>
        <v>1</v>
      </c>
      <c r="D49" s="263"/>
      <c r="E49" s="230" t="str">
        <f>IF($C49,"",_xlfn.XLOOKUP($B49,Table_LuT_Deelnemers[Verkorte Referentienaam Deelnemer],Table_LuT_Deelnemers[Cash Bijdrage],"&lt;Not in LuT&gt;",0,1))</f>
        <v/>
      </c>
      <c r="F49" s="230" t="str">
        <f>IF($C49,"",_xlfn.XLOOKUP($B49,Table_LuT_Deelnemers[Verkorte Referentienaam Deelnemer],Table_LuT_Deelnemers[Gevraagde Subsidie FO],"&lt;Not in LuT&gt;",0,1))</f>
        <v/>
      </c>
    </row>
    <row r="50" spans="1:6" x14ac:dyDescent="0.25">
      <c r="A50" s="264" t="s">
        <v>61</v>
      </c>
      <c r="B50" s="263" t="str">
        <f>_xlfn.XLOOKUP($A50,Table_LuT_Deelnemers[ID Deelnemer],Table_LuT_Deelnemers[Verkorte Referentienaam Deelnemer],"&lt;Not in LuT&gt;",0,1)</f>
        <v>DN3</v>
      </c>
      <c r="C50" s="263" t="b">
        <f>_xlfn.XLOOKUP($A50,Table_LuT_Deelnemers[ID Deelnemer],Table_LuT_Deelnemers[Naam Organisatie],"",0,1)=""</f>
        <v>1</v>
      </c>
      <c r="D50" s="263"/>
      <c r="E50" s="15" t="s">
        <v>180</v>
      </c>
      <c r="F50" s="15" t="s">
        <v>219</v>
      </c>
    </row>
    <row r="51" spans="1:6" x14ac:dyDescent="0.25">
      <c r="A51" s="264" t="s">
        <v>61</v>
      </c>
      <c r="B51" s="263" t="str">
        <f>_xlfn.XLOOKUP($A51,Table_LuT_Deelnemers[ID Deelnemer],Table_LuT_Deelnemers[Verkorte Referentienaam Deelnemer],"&lt;Not in LuT&gt;",0,1)</f>
        <v>DN3</v>
      </c>
      <c r="C51" s="263" t="b">
        <f>_xlfn.XLOOKUP($A51,Table_LuT_Deelnemers[ID Deelnemer],Table_LuT_Deelnemers[Naam Organisatie],"",0,1)=""</f>
        <v>1</v>
      </c>
      <c r="D51" s="263"/>
      <c r="E51" s="230" t="str">
        <f>IF($C51,"",_xlfn.XLOOKUP($B51,Table_LuT_Deelnemers[Verkorte Referentienaam Deelnemer],Table_LuT_Deelnemers[Cash Ontvangen],"&lt;Not in LuT&gt;",0,1))</f>
        <v/>
      </c>
      <c r="F51" s="230" t="str">
        <f>IF($C51,"",_xlfn.XLOOKUP($B51,Table_LuT_Deelnemers[Verkorte Referentienaam Deelnemer],Table_LuT_Deelnemers[Gevraagde Subsidie IO],"&lt;Not in LuT&gt;",0,1))</f>
        <v/>
      </c>
    </row>
    <row r="52" spans="1:6" x14ac:dyDescent="0.25">
      <c r="A52" s="264" t="s">
        <v>61</v>
      </c>
      <c r="B52" s="263" t="str">
        <f>_xlfn.XLOOKUP($A52,Table_LuT_Deelnemers[ID Deelnemer],Table_LuT_Deelnemers[Verkorte Referentienaam Deelnemer],"&lt;Not in LuT&gt;",0,1)</f>
        <v>DN3</v>
      </c>
      <c r="C52" s="263" t="b">
        <f>_xlfn.XLOOKUP($A52,Table_LuT_Deelnemers[ID Deelnemer],Table_LuT_Deelnemers[Naam Organisatie],"",0,1)=""</f>
        <v>1</v>
      </c>
      <c r="D52" s="263"/>
      <c r="E52" s="15" t="s">
        <v>89</v>
      </c>
      <c r="F52" s="15" t="s">
        <v>220</v>
      </c>
    </row>
    <row r="53" spans="1:6" x14ac:dyDescent="0.25">
      <c r="A53" s="264" t="s">
        <v>61</v>
      </c>
      <c r="B53" s="263" t="str">
        <f>_xlfn.XLOOKUP($A53,Table_LuT_Deelnemers[ID Deelnemer],Table_LuT_Deelnemers[Verkorte Referentienaam Deelnemer],"&lt;Not in LuT&gt;",0,1)</f>
        <v>DN3</v>
      </c>
      <c r="C53" s="263" t="b">
        <f>_xlfn.XLOOKUP($A53,Table_LuT_Deelnemers[ID Deelnemer],Table_LuT_Deelnemers[Naam Organisatie],"",0,1)=""</f>
        <v>1</v>
      </c>
      <c r="D53" s="263"/>
      <c r="E53" s="230" t="str">
        <f>IF($C53,"",_xlfn.XLOOKUP($B53,Table_LuT_Deelnemers[Verkorte Referentienaam Deelnemer],Table_LuT_Deelnemers[In-kind Bijdrage],"&lt;Not in LuT&gt;",0,1))</f>
        <v/>
      </c>
      <c r="F53" s="230" t="str">
        <f>IF($C53,"",_xlfn.XLOOKUP($B53,Table_LuT_Deelnemers[Verkorte Referentienaam Deelnemer],Table_LuT_Deelnemers[Gevraagde Subsidie EO],"&lt;Not in LuT&gt;",0,1))</f>
        <v/>
      </c>
    </row>
    <row r="54" spans="1:6" x14ac:dyDescent="0.25">
      <c r="A54" s="264" t="s">
        <v>61</v>
      </c>
      <c r="B54" s="263" t="str">
        <f>_xlfn.XLOOKUP($A54,Table_LuT_Deelnemers[ID Deelnemer],Table_LuT_Deelnemers[Verkorte Referentienaam Deelnemer],"&lt;Not in LuT&gt;",0,1)</f>
        <v>DN3</v>
      </c>
      <c r="C54" s="263" t="b">
        <f>_xlfn.XLOOKUP($A54,Table_LuT_Deelnemers[ID Deelnemer],Table_LuT_Deelnemers[Naam Organisatie],"",0,1)=""</f>
        <v>1</v>
      </c>
      <c r="D54" s="263"/>
      <c r="E54" s="15" t="s">
        <v>54</v>
      </c>
    </row>
    <row r="55" spans="1:6" x14ac:dyDescent="0.25">
      <c r="A55" s="264" t="s">
        <v>61</v>
      </c>
      <c r="B55" s="263" t="str">
        <f>_xlfn.XLOOKUP($A55,Table_LuT_Deelnemers[ID Deelnemer],Table_LuT_Deelnemers[Verkorte Referentienaam Deelnemer],"&lt;Not in LuT&gt;",0,1)</f>
        <v>DN3</v>
      </c>
      <c r="C55" s="263" t="b">
        <f>_xlfn.XLOOKUP($A55,Table_LuT_Deelnemers[ID Deelnemer],Table_LuT_Deelnemers[Naam Organisatie],"",0,1)=""</f>
        <v>1</v>
      </c>
      <c r="D55" s="263"/>
      <c r="E55" s="231" t="str">
        <f>IF($C55,"",_xlfn.XLOOKUP($B55,Table_LuT_Deelnemers[Verkorte Referentienaam Deelnemer],Table_LuT_Deelnemers[Overige Subsidies],"&lt;Not in LuT&gt;",0,1))</f>
        <v/>
      </c>
    </row>
    <row r="56" spans="1:6" ht="23.25" x14ac:dyDescent="0.35">
      <c r="A56" s="264" t="s">
        <v>62</v>
      </c>
      <c r="B56" s="263" t="str">
        <f>_xlfn.XLOOKUP($A56,Table_LuT_Deelnemers[ID Deelnemer],Table_LuT_Deelnemers[Verkorte Referentienaam Deelnemer],"&lt;Not in LuT&gt;",0,1)</f>
        <v>DN4</v>
      </c>
      <c r="C56" s="263" t="b">
        <f>_xlfn.XLOOKUP($A56,Table_LuT_Deelnemers[ID Deelnemer],Table_LuT_Deelnemers[Naam Organisatie],"",0,1)=""</f>
        <v>1</v>
      </c>
      <c r="D56" s="263"/>
      <c r="E56" s="227" t="str">
        <f>"Begroting "&amp;A56&amp;": "</f>
        <v xml:space="preserve">Begroting Deelnemer 4: </v>
      </c>
      <c r="F56" s="227" t="str">
        <f>_xlfn.XLOOKUP($A56,Table_LuT_Deelnemers[ID Deelnemer],Table_LuT_Deelnemers[Naam Organisatie],"",0,1)</f>
        <v/>
      </c>
    </row>
    <row r="57" spans="1:6" x14ac:dyDescent="0.25">
      <c r="A57" s="264" t="s">
        <v>62</v>
      </c>
      <c r="B57" s="263" t="str">
        <f>_xlfn.XLOOKUP($A57,Table_LuT_Deelnemers[ID Deelnemer],Table_LuT_Deelnemers[Verkorte Referentienaam Deelnemer],"&lt;Not in LuT&gt;",0,1)</f>
        <v>DN4</v>
      </c>
      <c r="C57" s="263" t="b">
        <f>_xlfn.XLOOKUP($A57,Table_LuT_Deelnemers[ID Deelnemer],Table_LuT_Deelnemers[Naam Organisatie],"",0,1)=""</f>
        <v>1</v>
      </c>
      <c r="D57" s="263"/>
      <c r="E57" s="228" t="s">
        <v>102</v>
      </c>
      <c r="F57" s="229" t="str">
        <f>_xlfn.XLOOKUP($A57,Table_LuT_Deelnemers[ID Deelnemer],Table_LuT_Deelnemers[KVK-nummer],"",0,1)</f>
        <v/>
      </c>
    </row>
    <row r="58" spans="1:6" ht="23.25" x14ac:dyDescent="0.25">
      <c r="A58" s="264" t="s">
        <v>62</v>
      </c>
      <c r="B58" s="263" t="str">
        <f>_xlfn.XLOOKUP($A58,Table_LuT_Deelnemers[ID Deelnemer],Table_LuT_Deelnemers[Verkorte Referentienaam Deelnemer],"&lt;Not in LuT&gt;",0,1)</f>
        <v>DN4</v>
      </c>
      <c r="C58" s="263" t="b">
        <f>_xlfn.XLOOKUP($A58,Table_LuT_Deelnemers[ID Deelnemer],Table_LuT_Deelnemers[Naam Organisatie],"",0,1)=""</f>
        <v>1</v>
      </c>
      <c r="D58" s="263"/>
      <c r="E58" s="362" t="s">
        <v>15</v>
      </c>
      <c r="F58" s="362"/>
    </row>
    <row r="59" spans="1:6" x14ac:dyDescent="0.25">
      <c r="A59" s="264" t="s">
        <v>62</v>
      </c>
      <c r="B59" s="263" t="str">
        <f>_xlfn.XLOOKUP($A59,Table_LuT_Deelnemers[ID Deelnemer],Table_LuT_Deelnemers[Verkorte Referentienaam Deelnemer],"&lt;Not in LuT&gt;",0,1)</f>
        <v>DN4</v>
      </c>
      <c r="C59" s="263" t="b">
        <f>_xlfn.XLOOKUP($A59,Table_LuT_Deelnemers[ID Deelnemer],Table_LuT_Deelnemers[Naam Organisatie],"",0,1)=""</f>
        <v>1</v>
      </c>
      <c r="D59" s="263"/>
      <c r="E59" s="15" t="s">
        <v>80</v>
      </c>
      <c r="F59" s="15" t="s">
        <v>84</v>
      </c>
    </row>
    <row r="60" spans="1:6" x14ac:dyDescent="0.25">
      <c r="A60" s="264" t="s">
        <v>62</v>
      </c>
      <c r="B60" s="263" t="str">
        <f>_xlfn.XLOOKUP($A60,Table_LuT_Deelnemers[ID Deelnemer],Table_LuT_Deelnemers[Verkorte Referentienaam Deelnemer],"&lt;Not in LuT&gt;",0,1)</f>
        <v>DN4</v>
      </c>
      <c r="C60" s="263" t="b">
        <f>_xlfn.XLOOKUP($A60,Table_LuT_Deelnemers[ID Deelnemer],Table_LuT_Deelnemers[Naam Organisatie],"",0,1)=""</f>
        <v>1</v>
      </c>
      <c r="D60" s="263"/>
      <c r="E60" s="230" t="str">
        <f>IF($C60,"",_xlfn.XLOOKUP($B60,Table_LuT_Deelnemers[Verkorte Referentienaam Deelnemer],Table_LuT_Deelnemers[Kosten FO],"&lt;Not in LuT&gt;",0,1))</f>
        <v/>
      </c>
      <c r="F60" s="230" t="str" cm="1">
        <f t="array" aca="1" ref="F60" ca="1">IF($C60,"",INDIRECT("'"&amp;A60&amp;"'!Kosten_Apparatuur"))</f>
        <v/>
      </c>
    </row>
    <row r="61" spans="1:6" x14ac:dyDescent="0.25">
      <c r="A61" s="264" t="s">
        <v>62</v>
      </c>
      <c r="B61" s="263" t="str">
        <f>_xlfn.XLOOKUP($A61,Table_LuT_Deelnemers[ID Deelnemer],Table_LuT_Deelnemers[Verkorte Referentienaam Deelnemer],"&lt;Not in LuT&gt;",0,1)</f>
        <v>DN4</v>
      </c>
      <c r="C61" s="263" t="b">
        <f>_xlfn.XLOOKUP($A61,Table_LuT_Deelnemers[ID Deelnemer],Table_LuT_Deelnemers[Naam Organisatie],"",0,1)=""</f>
        <v>1</v>
      </c>
      <c r="D61" s="263"/>
      <c r="E61" s="15" t="s">
        <v>82</v>
      </c>
      <c r="F61" s="232"/>
    </row>
    <row r="62" spans="1:6" x14ac:dyDescent="0.25">
      <c r="A62" s="264" t="s">
        <v>62</v>
      </c>
      <c r="B62" s="263" t="str">
        <f>_xlfn.XLOOKUP($A62,Table_LuT_Deelnemers[ID Deelnemer],Table_LuT_Deelnemers[Verkorte Referentienaam Deelnemer],"&lt;Not in LuT&gt;",0,1)</f>
        <v>DN4</v>
      </c>
      <c r="C62" s="263" t="b">
        <f>_xlfn.XLOOKUP($A62,Table_LuT_Deelnemers[ID Deelnemer],Table_LuT_Deelnemers[Naam Organisatie],"",0,1)=""</f>
        <v>1</v>
      </c>
      <c r="D62" s="263"/>
      <c r="E62" s="230" t="str">
        <f>IF($C62,"",_xlfn.XLOOKUP($B62,Table_LuT_Deelnemers[Verkorte Referentienaam Deelnemer],Table_LuT_Deelnemers[Kosten IO],"&lt;Not in LuT&gt;",0,1))</f>
        <v/>
      </c>
      <c r="F62" s="234"/>
    </row>
    <row r="63" spans="1:6" x14ac:dyDescent="0.25">
      <c r="A63" s="264" t="s">
        <v>62</v>
      </c>
      <c r="B63" s="263" t="str">
        <f>_xlfn.XLOOKUP($A63,Table_LuT_Deelnemers[ID Deelnemer],Table_LuT_Deelnemers[Verkorte Referentienaam Deelnemer],"&lt;Not in LuT&gt;",0,1)</f>
        <v>DN4</v>
      </c>
      <c r="C63" s="263" t="b">
        <f>_xlfn.XLOOKUP($A63,Table_LuT_Deelnemers[ID Deelnemer],Table_LuT_Deelnemers[Naam Organisatie],"",0,1)=""</f>
        <v>1</v>
      </c>
      <c r="D63" s="263"/>
      <c r="E63" s="15" t="s">
        <v>83</v>
      </c>
      <c r="F63" s="234"/>
    </row>
    <row r="64" spans="1:6" x14ac:dyDescent="0.25">
      <c r="A64" s="264" t="s">
        <v>62</v>
      </c>
      <c r="B64" s="263" t="str">
        <f>_xlfn.XLOOKUP($A64,Table_LuT_Deelnemers[ID Deelnemer],Table_LuT_Deelnemers[Verkorte Referentienaam Deelnemer],"&lt;Not in LuT&gt;",0,1)</f>
        <v>DN4</v>
      </c>
      <c r="C64" s="263" t="b">
        <f>_xlfn.XLOOKUP($A64,Table_LuT_Deelnemers[ID Deelnemer],Table_LuT_Deelnemers[Naam Organisatie],"",0,1)=""</f>
        <v>1</v>
      </c>
      <c r="D64" s="263"/>
      <c r="E64" s="230" t="str">
        <f>IF($C64,"",_xlfn.XLOOKUP($B64,Table_LuT_Deelnemers[Verkorte Referentienaam Deelnemer],Table_LuT_Deelnemers[Kosten EO],"&lt;Not in LuT&gt;",0,1))</f>
        <v/>
      </c>
      <c r="F64" s="233"/>
    </row>
    <row r="65" spans="1:6" ht="23.25" x14ac:dyDescent="0.25">
      <c r="A65" s="264" t="s">
        <v>62</v>
      </c>
      <c r="B65" s="263" t="str">
        <f>_xlfn.XLOOKUP($A65,Table_LuT_Deelnemers[ID Deelnemer],Table_LuT_Deelnemers[Verkorte Referentienaam Deelnemer],"&lt;Not in LuT&gt;",0,1)</f>
        <v>DN4</v>
      </c>
      <c r="C65" s="263" t="b">
        <f>_xlfn.XLOOKUP($A65,Table_LuT_Deelnemers[ID Deelnemer],Table_LuT_Deelnemers[Naam Organisatie],"",0,1)=""</f>
        <v>1</v>
      </c>
      <c r="D65" s="263"/>
      <c r="E65" s="362" t="s">
        <v>50</v>
      </c>
      <c r="F65" s="362"/>
    </row>
    <row r="66" spans="1:6" x14ac:dyDescent="0.25">
      <c r="A66" s="264" t="s">
        <v>62</v>
      </c>
      <c r="B66" s="263" t="str">
        <f>_xlfn.XLOOKUP($A66,Table_LuT_Deelnemers[ID Deelnemer],Table_LuT_Deelnemers[Verkorte Referentienaam Deelnemer],"&lt;Not in LuT&gt;",0,1)</f>
        <v>DN4</v>
      </c>
      <c r="C66" s="263" t="b">
        <f>_xlfn.XLOOKUP($A66,Table_LuT_Deelnemers[ID Deelnemer],Table_LuT_Deelnemers[Naam Organisatie],"",0,1)=""</f>
        <v>1</v>
      </c>
      <c r="D66" s="263"/>
      <c r="E66" s="15" t="s">
        <v>179</v>
      </c>
      <c r="F66" s="15" t="s">
        <v>218</v>
      </c>
    </row>
    <row r="67" spans="1:6" x14ac:dyDescent="0.25">
      <c r="A67" s="264" t="s">
        <v>62</v>
      </c>
      <c r="B67" s="263" t="str">
        <f>_xlfn.XLOOKUP($A67,Table_LuT_Deelnemers[ID Deelnemer],Table_LuT_Deelnemers[Verkorte Referentienaam Deelnemer],"&lt;Not in LuT&gt;",0,1)</f>
        <v>DN4</v>
      </c>
      <c r="C67" s="263" t="b">
        <f>_xlfn.XLOOKUP($A67,Table_LuT_Deelnemers[ID Deelnemer],Table_LuT_Deelnemers[Naam Organisatie],"",0,1)=""</f>
        <v>1</v>
      </c>
      <c r="D67" s="263"/>
      <c r="E67" s="230" t="str">
        <f>IF($C67,"",_xlfn.XLOOKUP($B67,Table_LuT_Deelnemers[Verkorte Referentienaam Deelnemer],Table_LuT_Deelnemers[Cash Bijdrage],"&lt;Not in LuT&gt;",0,1))</f>
        <v/>
      </c>
      <c r="F67" s="230" t="str">
        <f>IF($C67,"",_xlfn.XLOOKUP($B67,Table_LuT_Deelnemers[Verkorte Referentienaam Deelnemer],Table_LuT_Deelnemers[Gevraagde Subsidie FO],"&lt;Not in LuT&gt;",0,1))</f>
        <v/>
      </c>
    </row>
    <row r="68" spans="1:6" x14ac:dyDescent="0.25">
      <c r="A68" s="264" t="s">
        <v>62</v>
      </c>
      <c r="B68" s="263" t="str">
        <f>_xlfn.XLOOKUP($A68,Table_LuT_Deelnemers[ID Deelnemer],Table_LuT_Deelnemers[Verkorte Referentienaam Deelnemer],"&lt;Not in LuT&gt;",0,1)</f>
        <v>DN4</v>
      </c>
      <c r="C68" s="263" t="b">
        <f>_xlfn.XLOOKUP($A68,Table_LuT_Deelnemers[ID Deelnemer],Table_LuT_Deelnemers[Naam Organisatie],"",0,1)=""</f>
        <v>1</v>
      </c>
      <c r="D68" s="263"/>
      <c r="E68" s="15" t="s">
        <v>180</v>
      </c>
      <c r="F68" s="15" t="s">
        <v>219</v>
      </c>
    </row>
    <row r="69" spans="1:6" x14ac:dyDescent="0.25">
      <c r="A69" s="264" t="s">
        <v>62</v>
      </c>
      <c r="B69" s="263" t="str">
        <f>_xlfn.XLOOKUP($A69,Table_LuT_Deelnemers[ID Deelnemer],Table_LuT_Deelnemers[Verkorte Referentienaam Deelnemer],"&lt;Not in LuT&gt;",0,1)</f>
        <v>DN4</v>
      </c>
      <c r="C69" s="263" t="b">
        <f>_xlfn.XLOOKUP($A69,Table_LuT_Deelnemers[ID Deelnemer],Table_LuT_Deelnemers[Naam Organisatie],"",0,1)=""</f>
        <v>1</v>
      </c>
      <c r="D69" s="263"/>
      <c r="E69" s="230" t="str">
        <f>IF($C69,"",_xlfn.XLOOKUP($B69,Table_LuT_Deelnemers[Verkorte Referentienaam Deelnemer],Table_LuT_Deelnemers[Cash Ontvangen],"&lt;Not in LuT&gt;",0,1))</f>
        <v/>
      </c>
      <c r="F69" s="230" t="str">
        <f>IF($C69,"",_xlfn.XLOOKUP($B69,Table_LuT_Deelnemers[Verkorte Referentienaam Deelnemer],Table_LuT_Deelnemers[Gevraagde Subsidie IO],"&lt;Not in LuT&gt;",0,1))</f>
        <v/>
      </c>
    </row>
    <row r="70" spans="1:6" x14ac:dyDescent="0.25">
      <c r="A70" s="264" t="s">
        <v>62</v>
      </c>
      <c r="B70" s="263" t="str">
        <f>_xlfn.XLOOKUP($A70,Table_LuT_Deelnemers[ID Deelnemer],Table_LuT_Deelnemers[Verkorte Referentienaam Deelnemer],"&lt;Not in LuT&gt;",0,1)</f>
        <v>DN4</v>
      </c>
      <c r="C70" s="263" t="b">
        <f>_xlfn.XLOOKUP($A70,Table_LuT_Deelnemers[ID Deelnemer],Table_LuT_Deelnemers[Naam Organisatie],"",0,1)=""</f>
        <v>1</v>
      </c>
      <c r="D70" s="263"/>
      <c r="E70" s="15" t="s">
        <v>89</v>
      </c>
      <c r="F70" s="15" t="s">
        <v>220</v>
      </c>
    </row>
    <row r="71" spans="1:6" x14ac:dyDescent="0.25">
      <c r="A71" s="264" t="s">
        <v>62</v>
      </c>
      <c r="B71" s="263" t="str">
        <f>_xlfn.XLOOKUP($A71,Table_LuT_Deelnemers[ID Deelnemer],Table_LuT_Deelnemers[Verkorte Referentienaam Deelnemer],"&lt;Not in LuT&gt;",0,1)</f>
        <v>DN4</v>
      </c>
      <c r="C71" s="263" t="b">
        <f>_xlfn.XLOOKUP($A71,Table_LuT_Deelnemers[ID Deelnemer],Table_LuT_Deelnemers[Naam Organisatie],"",0,1)=""</f>
        <v>1</v>
      </c>
      <c r="D71" s="263"/>
      <c r="E71" s="230" t="str">
        <f>IF($C71,"",_xlfn.XLOOKUP($B71,Table_LuT_Deelnemers[Verkorte Referentienaam Deelnemer],Table_LuT_Deelnemers[In-kind Bijdrage],"&lt;Not in LuT&gt;",0,1))</f>
        <v/>
      </c>
      <c r="F71" s="230" t="str">
        <f>IF($C71,"",_xlfn.XLOOKUP($B71,Table_LuT_Deelnemers[Verkorte Referentienaam Deelnemer],Table_LuT_Deelnemers[Gevraagde Subsidie EO],"&lt;Not in LuT&gt;",0,1))</f>
        <v/>
      </c>
    </row>
    <row r="72" spans="1:6" x14ac:dyDescent="0.25">
      <c r="A72" s="264" t="s">
        <v>62</v>
      </c>
      <c r="B72" s="263" t="str">
        <f>_xlfn.XLOOKUP($A72,Table_LuT_Deelnemers[ID Deelnemer],Table_LuT_Deelnemers[Verkorte Referentienaam Deelnemer],"&lt;Not in LuT&gt;",0,1)</f>
        <v>DN4</v>
      </c>
      <c r="C72" s="263" t="b">
        <f>_xlfn.XLOOKUP($A72,Table_LuT_Deelnemers[ID Deelnemer],Table_LuT_Deelnemers[Naam Organisatie],"",0,1)=""</f>
        <v>1</v>
      </c>
      <c r="D72" s="263"/>
      <c r="E72" s="15" t="s">
        <v>54</v>
      </c>
    </row>
    <row r="73" spans="1:6" x14ac:dyDescent="0.25">
      <c r="A73" s="264" t="s">
        <v>62</v>
      </c>
      <c r="B73" s="263" t="str">
        <f>_xlfn.XLOOKUP($A73,Table_LuT_Deelnemers[ID Deelnemer],Table_LuT_Deelnemers[Verkorte Referentienaam Deelnemer],"&lt;Not in LuT&gt;",0,1)</f>
        <v>DN4</v>
      </c>
      <c r="C73" s="263" t="b">
        <f>_xlfn.XLOOKUP($A73,Table_LuT_Deelnemers[ID Deelnemer],Table_LuT_Deelnemers[Naam Organisatie],"",0,1)=""</f>
        <v>1</v>
      </c>
      <c r="D73" s="263"/>
      <c r="E73" s="231" t="str">
        <f>IF($C73,"",_xlfn.XLOOKUP($B73,Table_LuT_Deelnemers[Verkorte Referentienaam Deelnemer],Table_LuT_Deelnemers[Overige Subsidies],"&lt;Not in LuT&gt;",0,1))</f>
        <v/>
      </c>
    </row>
    <row r="74" spans="1:6" ht="23.25" x14ac:dyDescent="0.35">
      <c r="A74" s="264" t="s">
        <v>63</v>
      </c>
      <c r="B74" s="263" t="str">
        <f>_xlfn.XLOOKUP($A74,Table_LuT_Deelnemers[ID Deelnemer],Table_LuT_Deelnemers[Verkorte Referentienaam Deelnemer],"&lt;Not in LuT&gt;",0,1)</f>
        <v>DN5</v>
      </c>
      <c r="C74" s="263" t="b">
        <f>_xlfn.XLOOKUP($A74,Table_LuT_Deelnemers[ID Deelnemer],Table_LuT_Deelnemers[Naam Organisatie],"",0,1)=""</f>
        <v>1</v>
      </c>
      <c r="D74" s="263"/>
      <c r="E74" s="227" t="str">
        <f>"Begroting "&amp;A74&amp;": "</f>
        <v xml:space="preserve">Begroting Deelnemer 5: </v>
      </c>
      <c r="F74" s="227" t="str">
        <f>_xlfn.XLOOKUP($A74,Table_LuT_Deelnemers[ID Deelnemer],Table_LuT_Deelnemers[Naam Organisatie],"",0,1)</f>
        <v/>
      </c>
    </row>
    <row r="75" spans="1:6" x14ac:dyDescent="0.25">
      <c r="A75" s="264" t="s">
        <v>63</v>
      </c>
      <c r="B75" s="263" t="str">
        <f>_xlfn.XLOOKUP($A75,Table_LuT_Deelnemers[ID Deelnemer],Table_LuT_Deelnemers[Verkorte Referentienaam Deelnemer],"&lt;Not in LuT&gt;",0,1)</f>
        <v>DN5</v>
      </c>
      <c r="C75" s="263" t="b">
        <f>_xlfn.XLOOKUP($A75,Table_LuT_Deelnemers[ID Deelnemer],Table_LuT_Deelnemers[Naam Organisatie],"",0,1)=""</f>
        <v>1</v>
      </c>
      <c r="D75" s="263"/>
      <c r="E75" s="228" t="s">
        <v>102</v>
      </c>
      <c r="F75" s="229" t="str">
        <f>_xlfn.XLOOKUP($A75,Table_LuT_Deelnemers[ID Deelnemer],Table_LuT_Deelnemers[KVK-nummer],"",0,1)</f>
        <v/>
      </c>
    </row>
    <row r="76" spans="1:6" ht="23.25" x14ac:dyDescent="0.25">
      <c r="A76" s="264" t="s">
        <v>63</v>
      </c>
      <c r="B76" s="263" t="str">
        <f>_xlfn.XLOOKUP($A76,Table_LuT_Deelnemers[ID Deelnemer],Table_LuT_Deelnemers[Verkorte Referentienaam Deelnemer],"&lt;Not in LuT&gt;",0,1)</f>
        <v>DN5</v>
      </c>
      <c r="C76" s="263" t="b">
        <f>_xlfn.XLOOKUP($A76,Table_LuT_Deelnemers[ID Deelnemer],Table_LuT_Deelnemers[Naam Organisatie],"",0,1)=""</f>
        <v>1</v>
      </c>
      <c r="D76" s="263"/>
      <c r="E76" s="362" t="s">
        <v>15</v>
      </c>
      <c r="F76" s="362"/>
    </row>
    <row r="77" spans="1:6" x14ac:dyDescent="0.25">
      <c r="A77" s="264" t="s">
        <v>63</v>
      </c>
      <c r="B77" s="263" t="str">
        <f>_xlfn.XLOOKUP($A77,Table_LuT_Deelnemers[ID Deelnemer],Table_LuT_Deelnemers[Verkorte Referentienaam Deelnemer],"&lt;Not in LuT&gt;",0,1)</f>
        <v>DN5</v>
      </c>
      <c r="C77" s="263" t="b">
        <f>_xlfn.XLOOKUP($A77,Table_LuT_Deelnemers[ID Deelnemer],Table_LuT_Deelnemers[Naam Organisatie],"",0,1)=""</f>
        <v>1</v>
      </c>
      <c r="D77" s="263"/>
      <c r="E77" s="15" t="s">
        <v>80</v>
      </c>
      <c r="F77" s="15" t="s">
        <v>84</v>
      </c>
    </row>
    <row r="78" spans="1:6" x14ac:dyDescent="0.25">
      <c r="A78" s="264" t="s">
        <v>63</v>
      </c>
      <c r="B78" s="263" t="str">
        <f>_xlfn.XLOOKUP($A78,Table_LuT_Deelnemers[ID Deelnemer],Table_LuT_Deelnemers[Verkorte Referentienaam Deelnemer],"&lt;Not in LuT&gt;",0,1)</f>
        <v>DN5</v>
      </c>
      <c r="C78" s="263" t="b">
        <f>_xlfn.XLOOKUP($A78,Table_LuT_Deelnemers[ID Deelnemer],Table_LuT_Deelnemers[Naam Organisatie],"",0,1)=""</f>
        <v>1</v>
      </c>
      <c r="D78" s="263"/>
      <c r="E78" s="230" t="str">
        <f>IF($C78,"",_xlfn.XLOOKUP($B78,Table_LuT_Deelnemers[Verkorte Referentienaam Deelnemer],Table_LuT_Deelnemers[Kosten FO],"&lt;Not in LuT&gt;",0,1))</f>
        <v/>
      </c>
      <c r="F78" s="230" t="str" cm="1">
        <f t="array" aca="1" ref="F78" ca="1">IF($C78,"",INDIRECT("'"&amp;A78&amp;"'!Kosten_Apparatuur"))</f>
        <v/>
      </c>
    </row>
    <row r="79" spans="1:6" x14ac:dyDescent="0.25">
      <c r="A79" s="264" t="s">
        <v>63</v>
      </c>
      <c r="B79" s="263" t="str">
        <f>_xlfn.XLOOKUP($A79,Table_LuT_Deelnemers[ID Deelnemer],Table_LuT_Deelnemers[Verkorte Referentienaam Deelnemer],"&lt;Not in LuT&gt;",0,1)</f>
        <v>DN5</v>
      </c>
      <c r="C79" s="263" t="b">
        <f>_xlfn.XLOOKUP($A79,Table_LuT_Deelnemers[ID Deelnemer],Table_LuT_Deelnemers[Naam Organisatie],"",0,1)=""</f>
        <v>1</v>
      </c>
      <c r="D79" s="263"/>
      <c r="E79" s="15" t="s">
        <v>82</v>
      </c>
      <c r="F79" s="232"/>
    </row>
    <row r="80" spans="1:6" x14ac:dyDescent="0.25">
      <c r="A80" s="264" t="s">
        <v>63</v>
      </c>
      <c r="B80" s="263" t="str">
        <f>_xlfn.XLOOKUP($A80,Table_LuT_Deelnemers[ID Deelnemer],Table_LuT_Deelnemers[Verkorte Referentienaam Deelnemer],"&lt;Not in LuT&gt;",0,1)</f>
        <v>DN5</v>
      </c>
      <c r="C80" s="263" t="b">
        <f>_xlfn.XLOOKUP($A80,Table_LuT_Deelnemers[ID Deelnemer],Table_LuT_Deelnemers[Naam Organisatie],"",0,1)=""</f>
        <v>1</v>
      </c>
      <c r="D80" s="263"/>
      <c r="E80" s="230" t="str">
        <f>IF($C80,"",_xlfn.XLOOKUP($B80,Table_LuT_Deelnemers[Verkorte Referentienaam Deelnemer],Table_LuT_Deelnemers[Kosten IO],"&lt;Not in LuT&gt;",0,1))</f>
        <v/>
      </c>
      <c r="F80" s="234"/>
    </row>
    <row r="81" spans="1:6" x14ac:dyDescent="0.25">
      <c r="A81" s="264" t="s">
        <v>63</v>
      </c>
      <c r="B81" s="263" t="str">
        <f>_xlfn.XLOOKUP($A81,Table_LuT_Deelnemers[ID Deelnemer],Table_LuT_Deelnemers[Verkorte Referentienaam Deelnemer],"&lt;Not in LuT&gt;",0,1)</f>
        <v>DN5</v>
      </c>
      <c r="C81" s="263" t="b">
        <f>_xlfn.XLOOKUP($A81,Table_LuT_Deelnemers[ID Deelnemer],Table_LuT_Deelnemers[Naam Organisatie],"",0,1)=""</f>
        <v>1</v>
      </c>
      <c r="D81" s="263"/>
      <c r="E81" s="15" t="s">
        <v>83</v>
      </c>
      <c r="F81" s="234"/>
    </row>
    <row r="82" spans="1:6" x14ac:dyDescent="0.25">
      <c r="A82" s="264" t="s">
        <v>63</v>
      </c>
      <c r="B82" s="263" t="str">
        <f>_xlfn.XLOOKUP($A82,Table_LuT_Deelnemers[ID Deelnemer],Table_LuT_Deelnemers[Verkorte Referentienaam Deelnemer],"&lt;Not in LuT&gt;",0,1)</f>
        <v>DN5</v>
      </c>
      <c r="C82" s="263" t="b">
        <f>_xlfn.XLOOKUP($A82,Table_LuT_Deelnemers[ID Deelnemer],Table_LuT_Deelnemers[Naam Organisatie],"",0,1)=""</f>
        <v>1</v>
      </c>
      <c r="D82" s="263"/>
      <c r="E82" s="230" t="str">
        <f>IF($C82,"",_xlfn.XLOOKUP($B82,Table_LuT_Deelnemers[Verkorte Referentienaam Deelnemer],Table_LuT_Deelnemers[Kosten EO],"&lt;Not in LuT&gt;",0,1))</f>
        <v/>
      </c>
      <c r="F82" s="233"/>
    </row>
    <row r="83" spans="1:6" ht="23.25" x14ac:dyDescent="0.25">
      <c r="A83" s="264" t="s">
        <v>63</v>
      </c>
      <c r="B83" s="263" t="str">
        <f>_xlfn.XLOOKUP($A83,Table_LuT_Deelnemers[ID Deelnemer],Table_LuT_Deelnemers[Verkorte Referentienaam Deelnemer],"&lt;Not in LuT&gt;",0,1)</f>
        <v>DN5</v>
      </c>
      <c r="C83" s="263" t="b">
        <f>_xlfn.XLOOKUP($A83,Table_LuT_Deelnemers[ID Deelnemer],Table_LuT_Deelnemers[Naam Organisatie],"",0,1)=""</f>
        <v>1</v>
      </c>
      <c r="D83" s="263"/>
      <c r="E83" s="362" t="s">
        <v>50</v>
      </c>
      <c r="F83" s="362"/>
    </row>
    <row r="84" spans="1:6" x14ac:dyDescent="0.25">
      <c r="A84" s="264" t="s">
        <v>63</v>
      </c>
      <c r="B84" s="263" t="str">
        <f>_xlfn.XLOOKUP($A84,Table_LuT_Deelnemers[ID Deelnemer],Table_LuT_Deelnemers[Verkorte Referentienaam Deelnemer],"&lt;Not in LuT&gt;",0,1)</f>
        <v>DN5</v>
      </c>
      <c r="C84" s="263" t="b">
        <f>_xlfn.XLOOKUP($A84,Table_LuT_Deelnemers[ID Deelnemer],Table_LuT_Deelnemers[Naam Organisatie],"",0,1)=""</f>
        <v>1</v>
      </c>
      <c r="D84" s="263"/>
      <c r="E84" s="15" t="s">
        <v>179</v>
      </c>
      <c r="F84" s="15" t="s">
        <v>218</v>
      </c>
    </row>
    <row r="85" spans="1:6" x14ac:dyDescent="0.25">
      <c r="A85" s="264" t="s">
        <v>63</v>
      </c>
      <c r="B85" s="263" t="str">
        <f>_xlfn.XLOOKUP($A85,Table_LuT_Deelnemers[ID Deelnemer],Table_LuT_Deelnemers[Verkorte Referentienaam Deelnemer],"&lt;Not in LuT&gt;",0,1)</f>
        <v>DN5</v>
      </c>
      <c r="C85" s="263" t="b">
        <f>_xlfn.XLOOKUP($A85,Table_LuT_Deelnemers[ID Deelnemer],Table_LuT_Deelnemers[Naam Organisatie],"",0,1)=""</f>
        <v>1</v>
      </c>
      <c r="D85" s="263"/>
      <c r="E85" s="230" t="str">
        <f>IF($C85,"",_xlfn.XLOOKUP($B85,Table_LuT_Deelnemers[Verkorte Referentienaam Deelnemer],Table_LuT_Deelnemers[Cash Bijdrage],"&lt;Not in LuT&gt;",0,1))</f>
        <v/>
      </c>
      <c r="F85" s="230" t="str">
        <f>IF($C85,"",_xlfn.XLOOKUP($B85,Table_LuT_Deelnemers[Verkorte Referentienaam Deelnemer],Table_LuT_Deelnemers[Gevraagde Subsidie FO],"&lt;Not in LuT&gt;",0,1))</f>
        <v/>
      </c>
    </row>
    <row r="86" spans="1:6" x14ac:dyDescent="0.25">
      <c r="A86" s="264" t="s">
        <v>63</v>
      </c>
      <c r="B86" s="263" t="str">
        <f>_xlfn.XLOOKUP($A86,Table_LuT_Deelnemers[ID Deelnemer],Table_LuT_Deelnemers[Verkorte Referentienaam Deelnemer],"&lt;Not in LuT&gt;",0,1)</f>
        <v>DN5</v>
      </c>
      <c r="C86" s="263" t="b">
        <f>_xlfn.XLOOKUP($A86,Table_LuT_Deelnemers[ID Deelnemer],Table_LuT_Deelnemers[Naam Organisatie],"",0,1)=""</f>
        <v>1</v>
      </c>
      <c r="D86" s="263"/>
      <c r="E86" s="15" t="s">
        <v>180</v>
      </c>
      <c r="F86" s="15" t="s">
        <v>219</v>
      </c>
    </row>
    <row r="87" spans="1:6" x14ac:dyDescent="0.25">
      <c r="A87" s="264" t="s">
        <v>63</v>
      </c>
      <c r="B87" s="263" t="str">
        <f>_xlfn.XLOOKUP($A87,Table_LuT_Deelnemers[ID Deelnemer],Table_LuT_Deelnemers[Verkorte Referentienaam Deelnemer],"&lt;Not in LuT&gt;",0,1)</f>
        <v>DN5</v>
      </c>
      <c r="C87" s="263" t="b">
        <f>_xlfn.XLOOKUP($A87,Table_LuT_Deelnemers[ID Deelnemer],Table_LuT_Deelnemers[Naam Organisatie],"",0,1)=""</f>
        <v>1</v>
      </c>
      <c r="D87" s="263"/>
      <c r="E87" s="230" t="str">
        <f>IF($C87,"",_xlfn.XLOOKUP($B87,Table_LuT_Deelnemers[Verkorte Referentienaam Deelnemer],Table_LuT_Deelnemers[Cash Ontvangen],"&lt;Not in LuT&gt;",0,1))</f>
        <v/>
      </c>
      <c r="F87" s="230" t="str">
        <f>IF($C87,"",_xlfn.XLOOKUP($B87,Table_LuT_Deelnemers[Verkorte Referentienaam Deelnemer],Table_LuT_Deelnemers[Gevraagde Subsidie IO],"&lt;Not in LuT&gt;",0,1))</f>
        <v/>
      </c>
    </row>
    <row r="88" spans="1:6" x14ac:dyDescent="0.25">
      <c r="A88" s="264" t="s">
        <v>63</v>
      </c>
      <c r="B88" s="263" t="str">
        <f>_xlfn.XLOOKUP($A88,Table_LuT_Deelnemers[ID Deelnemer],Table_LuT_Deelnemers[Verkorte Referentienaam Deelnemer],"&lt;Not in LuT&gt;",0,1)</f>
        <v>DN5</v>
      </c>
      <c r="C88" s="263" t="b">
        <f>_xlfn.XLOOKUP($A88,Table_LuT_Deelnemers[ID Deelnemer],Table_LuT_Deelnemers[Naam Organisatie],"",0,1)=""</f>
        <v>1</v>
      </c>
      <c r="D88" s="263"/>
      <c r="E88" s="15" t="s">
        <v>89</v>
      </c>
      <c r="F88" s="15" t="s">
        <v>220</v>
      </c>
    </row>
    <row r="89" spans="1:6" x14ac:dyDescent="0.25">
      <c r="A89" s="264" t="s">
        <v>63</v>
      </c>
      <c r="B89" s="263" t="str">
        <f>_xlfn.XLOOKUP($A89,Table_LuT_Deelnemers[ID Deelnemer],Table_LuT_Deelnemers[Verkorte Referentienaam Deelnemer],"&lt;Not in LuT&gt;",0,1)</f>
        <v>DN5</v>
      </c>
      <c r="C89" s="263" t="b">
        <f>_xlfn.XLOOKUP($A89,Table_LuT_Deelnemers[ID Deelnemer],Table_LuT_Deelnemers[Naam Organisatie],"",0,1)=""</f>
        <v>1</v>
      </c>
      <c r="D89" s="263"/>
      <c r="E89" s="230" t="str">
        <f>IF($C89,"",_xlfn.XLOOKUP($B89,Table_LuT_Deelnemers[Verkorte Referentienaam Deelnemer],Table_LuT_Deelnemers[In-kind Bijdrage],"&lt;Not in LuT&gt;",0,1))</f>
        <v/>
      </c>
      <c r="F89" s="230" t="str">
        <f>IF($C89,"",_xlfn.XLOOKUP($B89,Table_LuT_Deelnemers[Verkorte Referentienaam Deelnemer],Table_LuT_Deelnemers[Gevraagde Subsidie EO],"&lt;Not in LuT&gt;",0,1))</f>
        <v/>
      </c>
    </row>
    <row r="90" spans="1:6" x14ac:dyDescent="0.25">
      <c r="A90" s="264" t="s">
        <v>63</v>
      </c>
      <c r="B90" s="263" t="str">
        <f>_xlfn.XLOOKUP($A90,Table_LuT_Deelnemers[ID Deelnemer],Table_LuT_Deelnemers[Verkorte Referentienaam Deelnemer],"&lt;Not in LuT&gt;",0,1)</f>
        <v>DN5</v>
      </c>
      <c r="C90" s="263" t="b">
        <f>_xlfn.XLOOKUP($A90,Table_LuT_Deelnemers[ID Deelnemer],Table_LuT_Deelnemers[Naam Organisatie],"",0,1)=""</f>
        <v>1</v>
      </c>
      <c r="D90" s="263"/>
      <c r="E90" s="15" t="s">
        <v>54</v>
      </c>
    </row>
    <row r="91" spans="1:6" x14ac:dyDescent="0.25">
      <c r="A91" s="264" t="s">
        <v>63</v>
      </c>
      <c r="B91" s="263" t="str">
        <f>_xlfn.XLOOKUP($A91,Table_LuT_Deelnemers[ID Deelnemer],Table_LuT_Deelnemers[Verkorte Referentienaam Deelnemer],"&lt;Not in LuT&gt;",0,1)</f>
        <v>DN5</v>
      </c>
      <c r="C91" s="263" t="b">
        <f>_xlfn.XLOOKUP($A91,Table_LuT_Deelnemers[ID Deelnemer],Table_LuT_Deelnemers[Naam Organisatie],"",0,1)=""</f>
        <v>1</v>
      </c>
      <c r="D91" s="263"/>
      <c r="E91" s="231" t="str">
        <f>IF($C91,"",_xlfn.XLOOKUP($B91,Table_LuT_Deelnemers[Verkorte Referentienaam Deelnemer],Table_LuT_Deelnemers[Overige Subsidies],"&lt;Not in LuT&gt;",0,1))</f>
        <v/>
      </c>
    </row>
    <row r="92" spans="1:6" ht="23.25" x14ac:dyDescent="0.35">
      <c r="A92" s="264" t="s">
        <v>64</v>
      </c>
      <c r="B92" s="263" t="str">
        <f>_xlfn.XLOOKUP($A92,Table_LuT_Deelnemers[ID Deelnemer],Table_LuT_Deelnemers[Verkorte Referentienaam Deelnemer],"&lt;Not in LuT&gt;",0,1)</f>
        <v>DN6</v>
      </c>
      <c r="C92" s="263" t="b">
        <f>_xlfn.XLOOKUP($A92,Table_LuT_Deelnemers[ID Deelnemer],Table_LuT_Deelnemers[Naam Organisatie],"",0,1)=""</f>
        <v>1</v>
      </c>
      <c r="D92" s="263"/>
      <c r="E92" s="227" t="str">
        <f>"Begroting "&amp;A92&amp;": "</f>
        <v xml:space="preserve">Begroting Deelnemer 6: </v>
      </c>
      <c r="F92" s="227" t="str">
        <f>_xlfn.XLOOKUP($A92,Table_LuT_Deelnemers[ID Deelnemer],Table_LuT_Deelnemers[Naam Organisatie],"",0,1)</f>
        <v/>
      </c>
    </row>
    <row r="93" spans="1:6" x14ac:dyDescent="0.25">
      <c r="A93" s="264" t="s">
        <v>64</v>
      </c>
      <c r="B93" s="263" t="str">
        <f>_xlfn.XLOOKUP($A93,Table_LuT_Deelnemers[ID Deelnemer],Table_LuT_Deelnemers[Verkorte Referentienaam Deelnemer],"&lt;Not in LuT&gt;",0,1)</f>
        <v>DN6</v>
      </c>
      <c r="C93" s="263" t="b">
        <f>_xlfn.XLOOKUP($A93,Table_LuT_Deelnemers[ID Deelnemer],Table_LuT_Deelnemers[Naam Organisatie],"",0,1)=""</f>
        <v>1</v>
      </c>
      <c r="D93" s="263"/>
      <c r="E93" s="228" t="s">
        <v>102</v>
      </c>
      <c r="F93" s="229" t="str">
        <f>_xlfn.XLOOKUP($A93,Table_LuT_Deelnemers[ID Deelnemer],Table_LuT_Deelnemers[KVK-nummer],"",0,1)</f>
        <v/>
      </c>
    </row>
    <row r="94" spans="1:6" ht="23.25" x14ac:dyDescent="0.25">
      <c r="A94" s="264" t="s">
        <v>64</v>
      </c>
      <c r="B94" s="263" t="str">
        <f>_xlfn.XLOOKUP($A94,Table_LuT_Deelnemers[ID Deelnemer],Table_LuT_Deelnemers[Verkorte Referentienaam Deelnemer],"&lt;Not in LuT&gt;",0,1)</f>
        <v>DN6</v>
      </c>
      <c r="C94" s="263" t="b">
        <f>_xlfn.XLOOKUP($A94,Table_LuT_Deelnemers[ID Deelnemer],Table_LuT_Deelnemers[Naam Organisatie],"",0,1)=""</f>
        <v>1</v>
      </c>
      <c r="D94" s="263"/>
      <c r="E94" s="362" t="s">
        <v>15</v>
      </c>
      <c r="F94" s="362"/>
    </row>
    <row r="95" spans="1:6" x14ac:dyDescent="0.25">
      <c r="A95" s="264" t="s">
        <v>64</v>
      </c>
      <c r="B95" s="263" t="str">
        <f>_xlfn.XLOOKUP($A95,Table_LuT_Deelnemers[ID Deelnemer],Table_LuT_Deelnemers[Verkorte Referentienaam Deelnemer],"&lt;Not in LuT&gt;",0,1)</f>
        <v>DN6</v>
      </c>
      <c r="C95" s="263" t="b">
        <f>_xlfn.XLOOKUP($A95,Table_LuT_Deelnemers[ID Deelnemer],Table_LuT_Deelnemers[Naam Organisatie],"",0,1)=""</f>
        <v>1</v>
      </c>
      <c r="D95" s="263"/>
      <c r="E95" s="15" t="s">
        <v>80</v>
      </c>
      <c r="F95" s="15" t="s">
        <v>84</v>
      </c>
    </row>
    <row r="96" spans="1:6" x14ac:dyDescent="0.25">
      <c r="A96" s="264" t="s">
        <v>64</v>
      </c>
      <c r="B96" s="263" t="str">
        <f>_xlfn.XLOOKUP($A96,Table_LuT_Deelnemers[ID Deelnemer],Table_LuT_Deelnemers[Verkorte Referentienaam Deelnemer],"&lt;Not in LuT&gt;",0,1)</f>
        <v>DN6</v>
      </c>
      <c r="C96" s="263" t="b">
        <f>_xlfn.XLOOKUP($A96,Table_LuT_Deelnemers[ID Deelnemer],Table_LuT_Deelnemers[Naam Organisatie],"",0,1)=""</f>
        <v>1</v>
      </c>
      <c r="D96" s="263"/>
      <c r="E96" s="230" t="str">
        <f>IF($C96,"",_xlfn.XLOOKUP($B96,Table_LuT_Deelnemers[Verkorte Referentienaam Deelnemer],Table_LuT_Deelnemers[Kosten FO],"&lt;Not in LuT&gt;",0,1))</f>
        <v/>
      </c>
      <c r="F96" s="230" t="str" cm="1">
        <f t="array" aca="1" ref="F96" ca="1">IF($C96,"",INDIRECT("'"&amp;A96&amp;"'!Kosten_Apparatuur"))</f>
        <v/>
      </c>
    </row>
    <row r="97" spans="1:6" x14ac:dyDescent="0.25">
      <c r="A97" s="264" t="s">
        <v>64</v>
      </c>
      <c r="B97" s="263" t="str">
        <f>_xlfn.XLOOKUP($A97,Table_LuT_Deelnemers[ID Deelnemer],Table_LuT_Deelnemers[Verkorte Referentienaam Deelnemer],"&lt;Not in LuT&gt;",0,1)</f>
        <v>DN6</v>
      </c>
      <c r="C97" s="263" t="b">
        <f>_xlfn.XLOOKUP($A97,Table_LuT_Deelnemers[ID Deelnemer],Table_LuT_Deelnemers[Naam Organisatie],"",0,1)=""</f>
        <v>1</v>
      </c>
      <c r="D97" s="263"/>
      <c r="E97" s="15" t="s">
        <v>82</v>
      </c>
      <c r="F97" s="232"/>
    </row>
    <row r="98" spans="1:6" x14ac:dyDescent="0.25">
      <c r="A98" s="264" t="s">
        <v>64</v>
      </c>
      <c r="B98" s="263" t="str">
        <f>_xlfn.XLOOKUP($A98,Table_LuT_Deelnemers[ID Deelnemer],Table_LuT_Deelnemers[Verkorte Referentienaam Deelnemer],"&lt;Not in LuT&gt;",0,1)</f>
        <v>DN6</v>
      </c>
      <c r="C98" s="263" t="b">
        <f>_xlfn.XLOOKUP($A98,Table_LuT_Deelnemers[ID Deelnemer],Table_LuT_Deelnemers[Naam Organisatie],"",0,1)=""</f>
        <v>1</v>
      </c>
      <c r="D98" s="263"/>
      <c r="E98" s="230" t="str">
        <f>IF($C98,"",_xlfn.XLOOKUP($B98,Table_LuT_Deelnemers[Verkorte Referentienaam Deelnemer],Table_LuT_Deelnemers[Kosten IO],"&lt;Not in LuT&gt;",0,1))</f>
        <v/>
      </c>
      <c r="F98" s="234"/>
    </row>
    <row r="99" spans="1:6" x14ac:dyDescent="0.25">
      <c r="A99" s="264" t="s">
        <v>64</v>
      </c>
      <c r="B99" s="263" t="str">
        <f>_xlfn.XLOOKUP($A99,Table_LuT_Deelnemers[ID Deelnemer],Table_LuT_Deelnemers[Verkorte Referentienaam Deelnemer],"&lt;Not in LuT&gt;",0,1)</f>
        <v>DN6</v>
      </c>
      <c r="C99" s="263" t="b">
        <f>_xlfn.XLOOKUP($A99,Table_LuT_Deelnemers[ID Deelnemer],Table_LuT_Deelnemers[Naam Organisatie],"",0,1)=""</f>
        <v>1</v>
      </c>
      <c r="D99" s="263"/>
      <c r="E99" s="15" t="s">
        <v>83</v>
      </c>
      <c r="F99" s="234"/>
    </row>
    <row r="100" spans="1:6" x14ac:dyDescent="0.25">
      <c r="A100" s="264" t="s">
        <v>64</v>
      </c>
      <c r="B100" s="263" t="str">
        <f>_xlfn.XLOOKUP($A100,Table_LuT_Deelnemers[ID Deelnemer],Table_LuT_Deelnemers[Verkorte Referentienaam Deelnemer],"&lt;Not in LuT&gt;",0,1)</f>
        <v>DN6</v>
      </c>
      <c r="C100" s="263" t="b">
        <f>_xlfn.XLOOKUP($A100,Table_LuT_Deelnemers[ID Deelnemer],Table_LuT_Deelnemers[Naam Organisatie],"",0,1)=""</f>
        <v>1</v>
      </c>
      <c r="D100" s="263"/>
      <c r="E100" s="230" t="str">
        <f>IF($C100,"",_xlfn.XLOOKUP($B100,Table_LuT_Deelnemers[Verkorte Referentienaam Deelnemer],Table_LuT_Deelnemers[Kosten EO],"&lt;Not in LuT&gt;",0,1))</f>
        <v/>
      </c>
      <c r="F100" s="233"/>
    </row>
    <row r="101" spans="1:6" ht="23.25" x14ac:dyDescent="0.25">
      <c r="A101" s="264" t="s">
        <v>64</v>
      </c>
      <c r="B101" s="263" t="str">
        <f>_xlfn.XLOOKUP($A101,Table_LuT_Deelnemers[ID Deelnemer],Table_LuT_Deelnemers[Verkorte Referentienaam Deelnemer],"&lt;Not in LuT&gt;",0,1)</f>
        <v>DN6</v>
      </c>
      <c r="C101" s="263" t="b">
        <f>_xlfn.XLOOKUP($A101,Table_LuT_Deelnemers[ID Deelnemer],Table_LuT_Deelnemers[Naam Organisatie],"",0,1)=""</f>
        <v>1</v>
      </c>
      <c r="D101" s="263"/>
      <c r="E101" s="362" t="s">
        <v>50</v>
      </c>
      <c r="F101" s="362"/>
    </row>
    <row r="102" spans="1:6" x14ac:dyDescent="0.25">
      <c r="A102" s="264" t="s">
        <v>64</v>
      </c>
      <c r="B102" s="263" t="str">
        <f>_xlfn.XLOOKUP($A102,Table_LuT_Deelnemers[ID Deelnemer],Table_LuT_Deelnemers[Verkorte Referentienaam Deelnemer],"&lt;Not in LuT&gt;",0,1)</f>
        <v>DN6</v>
      </c>
      <c r="C102" s="263" t="b">
        <f>_xlfn.XLOOKUP($A102,Table_LuT_Deelnemers[ID Deelnemer],Table_LuT_Deelnemers[Naam Organisatie],"",0,1)=""</f>
        <v>1</v>
      </c>
      <c r="D102" s="263"/>
      <c r="E102" s="15" t="s">
        <v>179</v>
      </c>
      <c r="F102" s="15" t="s">
        <v>218</v>
      </c>
    </row>
    <row r="103" spans="1:6" x14ac:dyDescent="0.25">
      <c r="A103" s="264" t="s">
        <v>64</v>
      </c>
      <c r="B103" s="263" t="str">
        <f>_xlfn.XLOOKUP($A103,Table_LuT_Deelnemers[ID Deelnemer],Table_LuT_Deelnemers[Verkorte Referentienaam Deelnemer],"&lt;Not in LuT&gt;",0,1)</f>
        <v>DN6</v>
      </c>
      <c r="C103" s="263" t="b">
        <f>_xlfn.XLOOKUP($A103,Table_LuT_Deelnemers[ID Deelnemer],Table_LuT_Deelnemers[Naam Organisatie],"",0,1)=""</f>
        <v>1</v>
      </c>
      <c r="D103" s="263"/>
      <c r="E103" s="230" t="str">
        <f>IF($C103,"",_xlfn.XLOOKUP($B103,Table_LuT_Deelnemers[Verkorte Referentienaam Deelnemer],Table_LuT_Deelnemers[Cash Bijdrage],"&lt;Not in LuT&gt;",0,1))</f>
        <v/>
      </c>
      <c r="F103" s="230" t="str">
        <f>IF($C103,"",_xlfn.XLOOKUP($B103,Table_LuT_Deelnemers[Verkorte Referentienaam Deelnemer],Table_LuT_Deelnemers[Gevraagde Subsidie FO],"&lt;Not in LuT&gt;",0,1))</f>
        <v/>
      </c>
    </row>
    <row r="104" spans="1:6" x14ac:dyDescent="0.25">
      <c r="A104" s="264" t="s">
        <v>64</v>
      </c>
      <c r="B104" s="263" t="str">
        <f>_xlfn.XLOOKUP($A104,Table_LuT_Deelnemers[ID Deelnemer],Table_LuT_Deelnemers[Verkorte Referentienaam Deelnemer],"&lt;Not in LuT&gt;",0,1)</f>
        <v>DN6</v>
      </c>
      <c r="C104" s="263" t="b">
        <f>_xlfn.XLOOKUP($A104,Table_LuT_Deelnemers[ID Deelnemer],Table_LuT_Deelnemers[Naam Organisatie],"",0,1)=""</f>
        <v>1</v>
      </c>
      <c r="D104" s="263"/>
      <c r="E104" s="15" t="s">
        <v>180</v>
      </c>
      <c r="F104" s="15" t="s">
        <v>219</v>
      </c>
    </row>
    <row r="105" spans="1:6" x14ac:dyDescent="0.25">
      <c r="A105" s="264" t="s">
        <v>64</v>
      </c>
      <c r="B105" s="263" t="str">
        <f>_xlfn.XLOOKUP($A105,Table_LuT_Deelnemers[ID Deelnemer],Table_LuT_Deelnemers[Verkorte Referentienaam Deelnemer],"&lt;Not in LuT&gt;",0,1)</f>
        <v>DN6</v>
      </c>
      <c r="C105" s="263" t="b">
        <f>_xlfn.XLOOKUP($A105,Table_LuT_Deelnemers[ID Deelnemer],Table_LuT_Deelnemers[Naam Organisatie],"",0,1)=""</f>
        <v>1</v>
      </c>
      <c r="D105" s="263"/>
      <c r="E105" s="230" t="str">
        <f>IF($C105,"",_xlfn.XLOOKUP($B105,Table_LuT_Deelnemers[Verkorte Referentienaam Deelnemer],Table_LuT_Deelnemers[Cash Ontvangen],"&lt;Not in LuT&gt;",0,1))</f>
        <v/>
      </c>
      <c r="F105" s="230" t="str">
        <f>IF($C105,"",_xlfn.XLOOKUP($B105,Table_LuT_Deelnemers[Verkorte Referentienaam Deelnemer],Table_LuT_Deelnemers[Gevraagde Subsidie IO],"&lt;Not in LuT&gt;",0,1))</f>
        <v/>
      </c>
    </row>
    <row r="106" spans="1:6" x14ac:dyDescent="0.25">
      <c r="A106" s="264" t="s">
        <v>64</v>
      </c>
      <c r="B106" s="263" t="str">
        <f>_xlfn.XLOOKUP($A106,Table_LuT_Deelnemers[ID Deelnemer],Table_LuT_Deelnemers[Verkorte Referentienaam Deelnemer],"&lt;Not in LuT&gt;",0,1)</f>
        <v>DN6</v>
      </c>
      <c r="C106" s="263" t="b">
        <f>_xlfn.XLOOKUP($A106,Table_LuT_Deelnemers[ID Deelnemer],Table_LuT_Deelnemers[Naam Organisatie],"",0,1)=""</f>
        <v>1</v>
      </c>
      <c r="D106" s="263"/>
      <c r="E106" s="15" t="s">
        <v>89</v>
      </c>
      <c r="F106" s="15" t="s">
        <v>220</v>
      </c>
    </row>
    <row r="107" spans="1:6" x14ac:dyDescent="0.25">
      <c r="A107" s="264" t="s">
        <v>64</v>
      </c>
      <c r="B107" s="263" t="str">
        <f>_xlfn.XLOOKUP($A107,Table_LuT_Deelnemers[ID Deelnemer],Table_LuT_Deelnemers[Verkorte Referentienaam Deelnemer],"&lt;Not in LuT&gt;",0,1)</f>
        <v>DN6</v>
      </c>
      <c r="C107" s="263" t="b">
        <f>_xlfn.XLOOKUP($A107,Table_LuT_Deelnemers[ID Deelnemer],Table_LuT_Deelnemers[Naam Organisatie],"",0,1)=""</f>
        <v>1</v>
      </c>
      <c r="D107" s="263"/>
      <c r="E107" s="230" t="str">
        <f>IF($C107,"",_xlfn.XLOOKUP($B107,Table_LuT_Deelnemers[Verkorte Referentienaam Deelnemer],Table_LuT_Deelnemers[In-kind Bijdrage],"&lt;Not in LuT&gt;",0,1))</f>
        <v/>
      </c>
      <c r="F107" s="230" t="str">
        <f>IF($C107,"",_xlfn.XLOOKUP($B107,Table_LuT_Deelnemers[Verkorte Referentienaam Deelnemer],Table_LuT_Deelnemers[Gevraagde Subsidie EO],"&lt;Not in LuT&gt;",0,1))</f>
        <v/>
      </c>
    </row>
    <row r="108" spans="1:6" x14ac:dyDescent="0.25">
      <c r="A108" s="264" t="s">
        <v>64</v>
      </c>
      <c r="B108" s="263" t="str">
        <f>_xlfn.XLOOKUP($A108,Table_LuT_Deelnemers[ID Deelnemer],Table_LuT_Deelnemers[Verkorte Referentienaam Deelnemer],"&lt;Not in LuT&gt;",0,1)</f>
        <v>DN6</v>
      </c>
      <c r="C108" s="263" t="b">
        <f>_xlfn.XLOOKUP($A108,Table_LuT_Deelnemers[ID Deelnemer],Table_LuT_Deelnemers[Naam Organisatie],"",0,1)=""</f>
        <v>1</v>
      </c>
      <c r="D108" s="263"/>
      <c r="E108" s="15" t="s">
        <v>54</v>
      </c>
    </row>
    <row r="109" spans="1:6" x14ac:dyDescent="0.25">
      <c r="A109" s="264" t="s">
        <v>64</v>
      </c>
      <c r="B109" s="263" t="str">
        <f>_xlfn.XLOOKUP($A109,Table_LuT_Deelnemers[ID Deelnemer],Table_LuT_Deelnemers[Verkorte Referentienaam Deelnemer],"&lt;Not in LuT&gt;",0,1)</f>
        <v>DN6</v>
      </c>
      <c r="C109" s="263" t="b">
        <f>_xlfn.XLOOKUP($A109,Table_LuT_Deelnemers[ID Deelnemer],Table_LuT_Deelnemers[Naam Organisatie],"",0,1)=""</f>
        <v>1</v>
      </c>
      <c r="D109" s="263"/>
      <c r="E109" s="231" t="str">
        <f>IF($C109,"",_xlfn.XLOOKUP($B109,Table_LuT_Deelnemers[Verkorte Referentienaam Deelnemer],Table_LuT_Deelnemers[Overige Subsidies],"&lt;Not in LuT&gt;",0,1))</f>
        <v/>
      </c>
    </row>
    <row r="110" spans="1:6" ht="23.25" x14ac:dyDescent="0.35">
      <c r="A110" s="264" t="s">
        <v>65</v>
      </c>
      <c r="B110" s="263" t="str">
        <f>_xlfn.XLOOKUP($A110,Table_LuT_Deelnemers[ID Deelnemer],Table_LuT_Deelnemers[Verkorte Referentienaam Deelnemer],"&lt;Not in LuT&gt;",0,1)</f>
        <v>DN7</v>
      </c>
      <c r="C110" s="263" t="b">
        <f>_xlfn.XLOOKUP($A110,Table_LuT_Deelnemers[ID Deelnemer],Table_LuT_Deelnemers[Naam Organisatie],"",0,1)=""</f>
        <v>1</v>
      </c>
      <c r="D110" s="263"/>
      <c r="E110" s="227" t="str">
        <f>"Begroting "&amp;A110&amp;": "</f>
        <v xml:space="preserve">Begroting Deelnemer 7: </v>
      </c>
      <c r="F110" s="227" t="str">
        <f>_xlfn.XLOOKUP($A110,Table_LuT_Deelnemers[ID Deelnemer],Table_LuT_Deelnemers[Naam Organisatie],"",0,1)</f>
        <v/>
      </c>
    </row>
    <row r="111" spans="1:6" x14ac:dyDescent="0.25">
      <c r="A111" s="264" t="s">
        <v>65</v>
      </c>
      <c r="B111" s="263" t="str">
        <f>_xlfn.XLOOKUP($A111,Table_LuT_Deelnemers[ID Deelnemer],Table_LuT_Deelnemers[Verkorte Referentienaam Deelnemer],"&lt;Not in LuT&gt;",0,1)</f>
        <v>DN7</v>
      </c>
      <c r="C111" s="263" t="b">
        <f>_xlfn.XLOOKUP($A111,Table_LuT_Deelnemers[ID Deelnemer],Table_LuT_Deelnemers[Naam Organisatie],"",0,1)=""</f>
        <v>1</v>
      </c>
      <c r="D111" s="263"/>
      <c r="E111" s="228" t="s">
        <v>102</v>
      </c>
      <c r="F111" s="229" t="str">
        <f>_xlfn.XLOOKUP($A111,Table_LuT_Deelnemers[ID Deelnemer],Table_LuT_Deelnemers[KVK-nummer],"",0,1)</f>
        <v/>
      </c>
    </row>
    <row r="112" spans="1:6" ht="23.25" x14ac:dyDescent="0.25">
      <c r="A112" s="264" t="s">
        <v>65</v>
      </c>
      <c r="B112" s="263" t="str">
        <f>_xlfn.XLOOKUP($A112,Table_LuT_Deelnemers[ID Deelnemer],Table_LuT_Deelnemers[Verkorte Referentienaam Deelnemer],"&lt;Not in LuT&gt;",0,1)</f>
        <v>DN7</v>
      </c>
      <c r="C112" s="263" t="b">
        <f>_xlfn.XLOOKUP($A112,Table_LuT_Deelnemers[ID Deelnemer],Table_LuT_Deelnemers[Naam Organisatie],"",0,1)=""</f>
        <v>1</v>
      </c>
      <c r="D112" s="263"/>
      <c r="E112" s="362" t="s">
        <v>15</v>
      </c>
      <c r="F112" s="362"/>
    </row>
    <row r="113" spans="1:6" x14ac:dyDescent="0.25">
      <c r="A113" s="264" t="s">
        <v>65</v>
      </c>
      <c r="B113" s="263" t="str">
        <f>_xlfn.XLOOKUP($A113,Table_LuT_Deelnemers[ID Deelnemer],Table_LuT_Deelnemers[Verkorte Referentienaam Deelnemer],"&lt;Not in LuT&gt;",0,1)</f>
        <v>DN7</v>
      </c>
      <c r="C113" s="263" t="b">
        <f>_xlfn.XLOOKUP($A113,Table_LuT_Deelnemers[ID Deelnemer],Table_LuT_Deelnemers[Naam Organisatie],"",0,1)=""</f>
        <v>1</v>
      </c>
      <c r="D113" s="263"/>
      <c r="E113" s="15" t="s">
        <v>80</v>
      </c>
      <c r="F113" s="15" t="s">
        <v>84</v>
      </c>
    </row>
    <row r="114" spans="1:6" x14ac:dyDescent="0.25">
      <c r="A114" s="264" t="s">
        <v>65</v>
      </c>
      <c r="B114" s="263" t="str">
        <f>_xlfn.XLOOKUP($A114,Table_LuT_Deelnemers[ID Deelnemer],Table_LuT_Deelnemers[Verkorte Referentienaam Deelnemer],"&lt;Not in LuT&gt;",0,1)</f>
        <v>DN7</v>
      </c>
      <c r="C114" s="263" t="b">
        <f>_xlfn.XLOOKUP($A114,Table_LuT_Deelnemers[ID Deelnemer],Table_LuT_Deelnemers[Naam Organisatie],"",0,1)=""</f>
        <v>1</v>
      </c>
      <c r="D114" s="263"/>
      <c r="E114" s="230" t="str">
        <f>IF($C114,"",_xlfn.XLOOKUP($B114,Table_LuT_Deelnemers[Verkorte Referentienaam Deelnemer],Table_LuT_Deelnemers[Kosten FO],"&lt;Not in LuT&gt;",0,1))</f>
        <v/>
      </c>
      <c r="F114" s="230" t="str" cm="1">
        <f t="array" aca="1" ref="F114" ca="1">IF($C114,"",INDIRECT("'"&amp;A114&amp;"'!Kosten_Apparatuur"))</f>
        <v/>
      </c>
    </row>
    <row r="115" spans="1:6" x14ac:dyDescent="0.25">
      <c r="A115" s="264" t="s">
        <v>65</v>
      </c>
      <c r="B115" s="263" t="str">
        <f>_xlfn.XLOOKUP($A115,Table_LuT_Deelnemers[ID Deelnemer],Table_LuT_Deelnemers[Verkorte Referentienaam Deelnemer],"&lt;Not in LuT&gt;",0,1)</f>
        <v>DN7</v>
      </c>
      <c r="C115" s="263" t="b">
        <f>_xlfn.XLOOKUP($A115,Table_LuT_Deelnemers[ID Deelnemer],Table_LuT_Deelnemers[Naam Organisatie],"",0,1)=""</f>
        <v>1</v>
      </c>
      <c r="D115" s="263"/>
      <c r="E115" s="15" t="s">
        <v>82</v>
      </c>
      <c r="F115" s="232"/>
    </row>
    <row r="116" spans="1:6" x14ac:dyDescent="0.25">
      <c r="A116" s="264" t="s">
        <v>65</v>
      </c>
      <c r="B116" s="263" t="str">
        <f>_xlfn.XLOOKUP($A116,Table_LuT_Deelnemers[ID Deelnemer],Table_LuT_Deelnemers[Verkorte Referentienaam Deelnemer],"&lt;Not in LuT&gt;",0,1)</f>
        <v>DN7</v>
      </c>
      <c r="C116" s="263" t="b">
        <f>_xlfn.XLOOKUP($A116,Table_LuT_Deelnemers[ID Deelnemer],Table_LuT_Deelnemers[Naam Organisatie],"",0,1)=""</f>
        <v>1</v>
      </c>
      <c r="D116" s="263"/>
      <c r="E116" s="230" t="str">
        <f>IF($C116,"",_xlfn.XLOOKUP($B116,Table_LuT_Deelnemers[Verkorte Referentienaam Deelnemer],Table_LuT_Deelnemers[Kosten IO],"&lt;Not in LuT&gt;",0,1))</f>
        <v/>
      </c>
      <c r="F116" s="234"/>
    </row>
    <row r="117" spans="1:6" x14ac:dyDescent="0.25">
      <c r="A117" s="264" t="s">
        <v>65</v>
      </c>
      <c r="B117" s="263" t="str">
        <f>_xlfn.XLOOKUP($A117,Table_LuT_Deelnemers[ID Deelnemer],Table_LuT_Deelnemers[Verkorte Referentienaam Deelnemer],"&lt;Not in LuT&gt;",0,1)</f>
        <v>DN7</v>
      </c>
      <c r="C117" s="263" t="b">
        <f>_xlfn.XLOOKUP($A117,Table_LuT_Deelnemers[ID Deelnemer],Table_LuT_Deelnemers[Naam Organisatie],"",0,1)=""</f>
        <v>1</v>
      </c>
      <c r="D117" s="263"/>
      <c r="E117" s="15" t="s">
        <v>83</v>
      </c>
      <c r="F117" s="234"/>
    </row>
    <row r="118" spans="1:6" x14ac:dyDescent="0.25">
      <c r="A118" s="264" t="s">
        <v>65</v>
      </c>
      <c r="B118" s="263" t="str">
        <f>_xlfn.XLOOKUP($A118,Table_LuT_Deelnemers[ID Deelnemer],Table_LuT_Deelnemers[Verkorte Referentienaam Deelnemer],"&lt;Not in LuT&gt;",0,1)</f>
        <v>DN7</v>
      </c>
      <c r="C118" s="263" t="b">
        <f>_xlfn.XLOOKUP($A118,Table_LuT_Deelnemers[ID Deelnemer],Table_LuT_Deelnemers[Naam Organisatie],"",0,1)=""</f>
        <v>1</v>
      </c>
      <c r="D118" s="263"/>
      <c r="E118" s="230" t="str">
        <f>IF($C118,"",_xlfn.XLOOKUP($B118,Table_LuT_Deelnemers[Verkorte Referentienaam Deelnemer],Table_LuT_Deelnemers[Kosten EO],"&lt;Not in LuT&gt;",0,1))</f>
        <v/>
      </c>
      <c r="F118" s="233"/>
    </row>
    <row r="119" spans="1:6" ht="23.25" x14ac:dyDescent="0.25">
      <c r="A119" s="264" t="s">
        <v>65</v>
      </c>
      <c r="B119" s="263" t="str">
        <f>_xlfn.XLOOKUP($A119,Table_LuT_Deelnemers[ID Deelnemer],Table_LuT_Deelnemers[Verkorte Referentienaam Deelnemer],"&lt;Not in LuT&gt;",0,1)</f>
        <v>DN7</v>
      </c>
      <c r="C119" s="263" t="b">
        <f>_xlfn.XLOOKUP($A119,Table_LuT_Deelnemers[ID Deelnemer],Table_LuT_Deelnemers[Naam Organisatie],"",0,1)=""</f>
        <v>1</v>
      </c>
      <c r="D119" s="263"/>
      <c r="E119" s="362" t="s">
        <v>50</v>
      </c>
      <c r="F119" s="362"/>
    </row>
    <row r="120" spans="1:6" x14ac:dyDescent="0.25">
      <c r="A120" s="264" t="s">
        <v>65</v>
      </c>
      <c r="B120" s="263" t="str">
        <f>_xlfn.XLOOKUP($A120,Table_LuT_Deelnemers[ID Deelnemer],Table_LuT_Deelnemers[Verkorte Referentienaam Deelnemer],"&lt;Not in LuT&gt;",0,1)</f>
        <v>DN7</v>
      </c>
      <c r="C120" s="263" t="b">
        <f>_xlfn.XLOOKUP($A120,Table_LuT_Deelnemers[ID Deelnemer],Table_LuT_Deelnemers[Naam Organisatie],"",0,1)=""</f>
        <v>1</v>
      </c>
      <c r="D120" s="263"/>
      <c r="E120" s="15" t="s">
        <v>179</v>
      </c>
      <c r="F120" s="15" t="s">
        <v>218</v>
      </c>
    </row>
    <row r="121" spans="1:6" x14ac:dyDescent="0.25">
      <c r="A121" s="264" t="s">
        <v>65</v>
      </c>
      <c r="B121" s="263" t="str">
        <f>_xlfn.XLOOKUP($A121,Table_LuT_Deelnemers[ID Deelnemer],Table_LuT_Deelnemers[Verkorte Referentienaam Deelnemer],"&lt;Not in LuT&gt;",0,1)</f>
        <v>DN7</v>
      </c>
      <c r="C121" s="263" t="b">
        <f>_xlfn.XLOOKUP($A121,Table_LuT_Deelnemers[ID Deelnemer],Table_LuT_Deelnemers[Naam Organisatie],"",0,1)=""</f>
        <v>1</v>
      </c>
      <c r="D121" s="263"/>
      <c r="E121" s="230" t="str">
        <f>IF($C121,"",_xlfn.XLOOKUP($B121,Table_LuT_Deelnemers[Verkorte Referentienaam Deelnemer],Table_LuT_Deelnemers[Cash Bijdrage],"&lt;Not in LuT&gt;",0,1))</f>
        <v/>
      </c>
      <c r="F121" s="230" t="str">
        <f>IF($C121,"",_xlfn.XLOOKUP($B121,Table_LuT_Deelnemers[Verkorte Referentienaam Deelnemer],Table_LuT_Deelnemers[Gevraagde Subsidie FO],"&lt;Not in LuT&gt;",0,1))</f>
        <v/>
      </c>
    </row>
    <row r="122" spans="1:6" x14ac:dyDescent="0.25">
      <c r="A122" s="264" t="s">
        <v>65</v>
      </c>
      <c r="B122" s="263" t="str">
        <f>_xlfn.XLOOKUP($A122,Table_LuT_Deelnemers[ID Deelnemer],Table_LuT_Deelnemers[Verkorte Referentienaam Deelnemer],"&lt;Not in LuT&gt;",0,1)</f>
        <v>DN7</v>
      </c>
      <c r="C122" s="263" t="b">
        <f>_xlfn.XLOOKUP($A122,Table_LuT_Deelnemers[ID Deelnemer],Table_LuT_Deelnemers[Naam Organisatie],"",0,1)=""</f>
        <v>1</v>
      </c>
      <c r="D122" s="263"/>
      <c r="E122" s="15" t="s">
        <v>180</v>
      </c>
      <c r="F122" s="15" t="s">
        <v>219</v>
      </c>
    </row>
    <row r="123" spans="1:6" x14ac:dyDescent="0.25">
      <c r="A123" s="264" t="s">
        <v>65</v>
      </c>
      <c r="B123" s="263" t="str">
        <f>_xlfn.XLOOKUP($A123,Table_LuT_Deelnemers[ID Deelnemer],Table_LuT_Deelnemers[Verkorte Referentienaam Deelnemer],"&lt;Not in LuT&gt;",0,1)</f>
        <v>DN7</v>
      </c>
      <c r="C123" s="263" t="b">
        <f>_xlfn.XLOOKUP($A123,Table_LuT_Deelnemers[ID Deelnemer],Table_LuT_Deelnemers[Naam Organisatie],"",0,1)=""</f>
        <v>1</v>
      </c>
      <c r="D123" s="263"/>
      <c r="E123" s="230" t="str">
        <f>IF($C123,"",_xlfn.XLOOKUP($B123,Table_LuT_Deelnemers[Verkorte Referentienaam Deelnemer],Table_LuT_Deelnemers[Cash Ontvangen],"&lt;Not in LuT&gt;",0,1))</f>
        <v/>
      </c>
      <c r="F123" s="230" t="str">
        <f>IF($C123,"",_xlfn.XLOOKUP($B123,Table_LuT_Deelnemers[Verkorte Referentienaam Deelnemer],Table_LuT_Deelnemers[Gevraagde Subsidie IO],"&lt;Not in LuT&gt;",0,1))</f>
        <v/>
      </c>
    </row>
    <row r="124" spans="1:6" x14ac:dyDescent="0.25">
      <c r="A124" s="264" t="s">
        <v>65</v>
      </c>
      <c r="B124" s="263" t="str">
        <f>_xlfn.XLOOKUP($A124,Table_LuT_Deelnemers[ID Deelnemer],Table_LuT_Deelnemers[Verkorte Referentienaam Deelnemer],"&lt;Not in LuT&gt;",0,1)</f>
        <v>DN7</v>
      </c>
      <c r="C124" s="263" t="b">
        <f>_xlfn.XLOOKUP($A124,Table_LuT_Deelnemers[ID Deelnemer],Table_LuT_Deelnemers[Naam Organisatie],"",0,1)=""</f>
        <v>1</v>
      </c>
      <c r="D124" s="263"/>
      <c r="E124" s="15" t="s">
        <v>89</v>
      </c>
      <c r="F124" s="15" t="s">
        <v>220</v>
      </c>
    </row>
    <row r="125" spans="1:6" x14ac:dyDescent="0.25">
      <c r="A125" s="264" t="s">
        <v>65</v>
      </c>
      <c r="B125" s="263" t="str">
        <f>_xlfn.XLOOKUP($A125,Table_LuT_Deelnemers[ID Deelnemer],Table_LuT_Deelnemers[Verkorte Referentienaam Deelnemer],"&lt;Not in LuT&gt;",0,1)</f>
        <v>DN7</v>
      </c>
      <c r="C125" s="263" t="b">
        <f>_xlfn.XLOOKUP($A125,Table_LuT_Deelnemers[ID Deelnemer],Table_LuT_Deelnemers[Naam Organisatie],"",0,1)=""</f>
        <v>1</v>
      </c>
      <c r="D125" s="263"/>
      <c r="E125" s="230" t="str">
        <f>IF($C125,"",_xlfn.XLOOKUP($B125,Table_LuT_Deelnemers[Verkorte Referentienaam Deelnemer],Table_LuT_Deelnemers[In-kind Bijdrage],"&lt;Not in LuT&gt;",0,1))</f>
        <v/>
      </c>
      <c r="F125" s="230" t="str">
        <f>IF($C125,"",_xlfn.XLOOKUP($B125,Table_LuT_Deelnemers[Verkorte Referentienaam Deelnemer],Table_LuT_Deelnemers[Gevraagde Subsidie EO],"&lt;Not in LuT&gt;",0,1))</f>
        <v/>
      </c>
    </row>
    <row r="126" spans="1:6" x14ac:dyDescent="0.25">
      <c r="A126" s="264" t="s">
        <v>65</v>
      </c>
      <c r="B126" s="263" t="str">
        <f>_xlfn.XLOOKUP($A126,Table_LuT_Deelnemers[ID Deelnemer],Table_LuT_Deelnemers[Verkorte Referentienaam Deelnemer],"&lt;Not in LuT&gt;",0,1)</f>
        <v>DN7</v>
      </c>
      <c r="C126" s="263" t="b">
        <f>_xlfn.XLOOKUP($A126,Table_LuT_Deelnemers[ID Deelnemer],Table_LuT_Deelnemers[Naam Organisatie],"",0,1)=""</f>
        <v>1</v>
      </c>
      <c r="D126" s="263"/>
      <c r="E126" s="15" t="s">
        <v>54</v>
      </c>
    </row>
    <row r="127" spans="1:6" x14ac:dyDescent="0.25">
      <c r="A127" s="264" t="s">
        <v>65</v>
      </c>
      <c r="B127" s="263" t="str">
        <f>_xlfn.XLOOKUP($A127,Table_LuT_Deelnemers[ID Deelnemer],Table_LuT_Deelnemers[Verkorte Referentienaam Deelnemer],"&lt;Not in LuT&gt;",0,1)</f>
        <v>DN7</v>
      </c>
      <c r="C127" s="263" t="b">
        <f>_xlfn.XLOOKUP($A127,Table_LuT_Deelnemers[ID Deelnemer],Table_LuT_Deelnemers[Naam Organisatie],"",0,1)=""</f>
        <v>1</v>
      </c>
      <c r="D127" s="263"/>
      <c r="E127" s="231" t="str">
        <f>IF($C127,"",_xlfn.XLOOKUP($B127,Table_LuT_Deelnemers[Verkorte Referentienaam Deelnemer],Table_LuT_Deelnemers[Overige Subsidies],"&lt;Not in LuT&gt;",0,1))</f>
        <v/>
      </c>
    </row>
    <row r="128" spans="1:6" ht="23.25" x14ac:dyDescent="0.35">
      <c r="A128" s="264" t="s">
        <v>66</v>
      </c>
      <c r="B128" s="263" t="str">
        <f>_xlfn.XLOOKUP($A128,Table_LuT_Deelnemers[ID Deelnemer],Table_LuT_Deelnemers[Verkorte Referentienaam Deelnemer],"&lt;Not in LuT&gt;",0,1)</f>
        <v>DN8</v>
      </c>
      <c r="C128" s="263" t="b">
        <f>_xlfn.XLOOKUP($A128,Table_LuT_Deelnemers[ID Deelnemer],Table_LuT_Deelnemers[Naam Organisatie],"",0,1)=""</f>
        <v>1</v>
      </c>
      <c r="D128" s="263"/>
      <c r="E128" s="227" t="str">
        <f>"Begroting "&amp;A128&amp;": "</f>
        <v xml:space="preserve">Begroting Deelnemer 8: </v>
      </c>
      <c r="F128" s="227" t="str">
        <f>_xlfn.XLOOKUP($A128,Table_LuT_Deelnemers[ID Deelnemer],Table_LuT_Deelnemers[Naam Organisatie],"",0,1)</f>
        <v/>
      </c>
    </row>
    <row r="129" spans="1:6" x14ac:dyDescent="0.25">
      <c r="A129" s="264" t="s">
        <v>66</v>
      </c>
      <c r="B129" s="263" t="str">
        <f>_xlfn.XLOOKUP($A129,Table_LuT_Deelnemers[ID Deelnemer],Table_LuT_Deelnemers[Verkorte Referentienaam Deelnemer],"&lt;Not in LuT&gt;",0,1)</f>
        <v>DN8</v>
      </c>
      <c r="C129" s="263" t="b">
        <f>_xlfn.XLOOKUP($A129,Table_LuT_Deelnemers[ID Deelnemer],Table_LuT_Deelnemers[Naam Organisatie],"",0,1)=""</f>
        <v>1</v>
      </c>
      <c r="D129" s="263"/>
      <c r="E129" s="228" t="s">
        <v>102</v>
      </c>
      <c r="F129" s="229" t="str">
        <f>_xlfn.XLOOKUP($A129,Table_LuT_Deelnemers[ID Deelnemer],Table_LuT_Deelnemers[KVK-nummer],"",0,1)</f>
        <v/>
      </c>
    </row>
    <row r="130" spans="1:6" ht="23.25" x14ac:dyDescent="0.25">
      <c r="A130" s="264" t="s">
        <v>66</v>
      </c>
      <c r="B130" s="263" t="str">
        <f>_xlfn.XLOOKUP($A130,Table_LuT_Deelnemers[ID Deelnemer],Table_LuT_Deelnemers[Verkorte Referentienaam Deelnemer],"&lt;Not in LuT&gt;",0,1)</f>
        <v>DN8</v>
      </c>
      <c r="C130" s="263" t="b">
        <f>_xlfn.XLOOKUP($A130,Table_LuT_Deelnemers[ID Deelnemer],Table_LuT_Deelnemers[Naam Organisatie],"",0,1)=""</f>
        <v>1</v>
      </c>
      <c r="D130" s="263"/>
      <c r="E130" s="362" t="s">
        <v>15</v>
      </c>
      <c r="F130" s="362"/>
    </row>
    <row r="131" spans="1:6" x14ac:dyDescent="0.25">
      <c r="A131" s="264" t="s">
        <v>66</v>
      </c>
      <c r="B131" s="263" t="str">
        <f>_xlfn.XLOOKUP($A131,Table_LuT_Deelnemers[ID Deelnemer],Table_LuT_Deelnemers[Verkorte Referentienaam Deelnemer],"&lt;Not in LuT&gt;",0,1)</f>
        <v>DN8</v>
      </c>
      <c r="C131" s="263" t="b">
        <f>_xlfn.XLOOKUP($A131,Table_LuT_Deelnemers[ID Deelnemer],Table_LuT_Deelnemers[Naam Organisatie],"",0,1)=""</f>
        <v>1</v>
      </c>
      <c r="D131" s="263"/>
      <c r="E131" s="15" t="s">
        <v>80</v>
      </c>
      <c r="F131" s="15" t="s">
        <v>84</v>
      </c>
    </row>
    <row r="132" spans="1:6" x14ac:dyDescent="0.25">
      <c r="A132" s="264" t="s">
        <v>66</v>
      </c>
      <c r="B132" s="263" t="str">
        <f>_xlfn.XLOOKUP($A132,Table_LuT_Deelnemers[ID Deelnemer],Table_LuT_Deelnemers[Verkorte Referentienaam Deelnemer],"&lt;Not in LuT&gt;",0,1)</f>
        <v>DN8</v>
      </c>
      <c r="C132" s="263" t="b">
        <f>_xlfn.XLOOKUP($A132,Table_LuT_Deelnemers[ID Deelnemer],Table_LuT_Deelnemers[Naam Organisatie],"",0,1)=""</f>
        <v>1</v>
      </c>
      <c r="D132" s="263"/>
      <c r="E132" s="230" t="str">
        <f>IF($C132,"",_xlfn.XLOOKUP($B132,Table_LuT_Deelnemers[Verkorte Referentienaam Deelnemer],Table_LuT_Deelnemers[Kosten FO],"&lt;Not in LuT&gt;",0,1))</f>
        <v/>
      </c>
      <c r="F132" s="230" t="str" cm="1">
        <f t="array" aca="1" ref="F132" ca="1">IF($C132,"",INDIRECT("'"&amp;A132&amp;"'!Kosten_Apparatuur"))</f>
        <v/>
      </c>
    </row>
    <row r="133" spans="1:6" x14ac:dyDescent="0.25">
      <c r="A133" s="264" t="s">
        <v>66</v>
      </c>
      <c r="B133" s="263" t="str">
        <f>_xlfn.XLOOKUP($A133,Table_LuT_Deelnemers[ID Deelnemer],Table_LuT_Deelnemers[Verkorte Referentienaam Deelnemer],"&lt;Not in LuT&gt;",0,1)</f>
        <v>DN8</v>
      </c>
      <c r="C133" s="263" t="b">
        <f>_xlfn.XLOOKUP($A133,Table_LuT_Deelnemers[ID Deelnemer],Table_LuT_Deelnemers[Naam Organisatie],"",0,1)=""</f>
        <v>1</v>
      </c>
      <c r="D133" s="263"/>
      <c r="E133" s="15" t="s">
        <v>82</v>
      </c>
      <c r="F133" s="232"/>
    </row>
    <row r="134" spans="1:6" x14ac:dyDescent="0.25">
      <c r="A134" s="264" t="s">
        <v>66</v>
      </c>
      <c r="B134" s="263" t="str">
        <f>_xlfn.XLOOKUP($A134,Table_LuT_Deelnemers[ID Deelnemer],Table_LuT_Deelnemers[Verkorte Referentienaam Deelnemer],"&lt;Not in LuT&gt;",0,1)</f>
        <v>DN8</v>
      </c>
      <c r="C134" s="263" t="b">
        <f>_xlfn.XLOOKUP($A134,Table_LuT_Deelnemers[ID Deelnemer],Table_LuT_Deelnemers[Naam Organisatie],"",0,1)=""</f>
        <v>1</v>
      </c>
      <c r="D134" s="263"/>
      <c r="E134" s="230" t="str">
        <f>IF($C134,"",_xlfn.XLOOKUP($B134,Table_LuT_Deelnemers[Verkorte Referentienaam Deelnemer],Table_LuT_Deelnemers[Kosten IO],"&lt;Not in LuT&gt;",0,1))</f>
        <v/>
      </c>
      <c r="F134" s="234"/>
    </row>
    <row r="135" spans="1:6" x14ac:dyDescent="0.25">
      <c r="A135" s="264" t="s">
        <v>66</v>
      </c>
      <c r="B135" s="263" t="str">
        <f>_xlfn.XLOOKUP($A135,Table_LuT_Deelnemers[ID Deelnemer],Table_LuT_Deelnemers[Verkorte Referentienaam Deelnemer],"&lt;Not in LuT&gt;",0,1)</f>
        <v>DN8</v>
      </c>
      <c r="C135" s="263" t="b">
        <f>_xlfn.XLOOKUP($A135,Table_LuT_Deelnemers[ID Deelnemer],Table_LuT_Deelnemers[Naam Organisatie],"",0,1)=""</f>
        <v>1</v>
      </c>
      <c r="D135" s="263"/>
      <c r="E135" s="15" t="s">
        <v>83</v>
      </c>
      <c r="F135" s="234"/>
    </row>
    <row r="136" spans="1:6" x14ac:dyDescent="0.25">
      <c r="A136" s="264" t="s">
        <v>66</v>
      </c>
      <c r="B136" s="263" t="str">
        <f>_xlfn.XLOOKUP($A136,Table_LuT_Deelnemers[ID Deelnemer],Table_LuT_Deelnemers[Verkorte Referentienaam Deelnemer],"&lt;Not in LuT&gt;",0,1)</f>
        <v>DN8</v>
      </c>
      <c r="C136" s="263" t="b">
        <f>_xlfn.XLOOKUP($A136,Table_LuT_Deelnemers[ID Deelnemer],Table_LuT_Deelnemers[Naam Organisatie],"",0,1)=""</f>
        <v>1</v>
      </c>
      <c r="D136" s="263"/>
      <c r="E136" s="230" t="str">
        <f>IF($C136,"",_xlfn.XLOOKUP($B136,Table_LuT_Deelnemers[Verkorte Referentienaam Deelnemer],Table_LuT_Deelnemers[Kosten EO],"&lt;Not in LuT&gt;",0,1))</f>
        <v/>
      </c>
      <c r="F136" s="233"/>
    </row>
    <row r="137" spans="1:6" ht="23.25" x14ac:dyDescent="0.25">
      <c r="A137" s="264" t="s">
        <v>66</v>
      </c>
      <c r="B137" s="263" t="str">
        <f>_xlfn.XLOOKUP($A137,Table_LuT_Deelnemers[ID Deelnemer],Table_LuT_Deelnemers[Verkorte Referentienaam Deelnemer],"&lt;Not in LuT&gt;",0,1)</f>
        <v>DN8</v>
      </c>
      <c r="C137" s="263" t="b">
        <f>_xlfn.XLOOKUP($A137,Table_LuT_Deelnemers[ID Deelnemer],Table_LuT_Deelnemers[Naam Organisatie],"",0,1)=""</f>
        <v>1</v>
      </c>
      <c r="D137" s="263"/>
      <c r="E137" s="362" t="s">
        <v>50</v>
      </c>
      <c r="F137" s="362"/>
    </row>
    <row r="138" spans="1:6" x14ac:dyDescent="0.25">
      <c r="A138" s="264" t="s">
        <v>66</v>
      </c>
      <c r="B138" s="263" t="str">
        <f>_xlfn.XLOOKUP($A138,Table_LuT_Deelnemers[ID Deelnemer],Table_LuT_Deelnemers[Verkorte Referentienaam Deelnemer],"&lt;Not in LuT&gt;",0,1)</f>
        <v>DN8</v>
      </c>
      <c r="C138" s="263" t="b">
        <f>_xlfn.XLOOKUP($A138,Table_LuT_Deelnemers[ID Deelnemer],Table_LuT_Deelnemers[Naam Organisatie],"",0,1)=""</f>
        <v>1</v>
      </c>
      <c r="D138" s="263"/>
      <c r="E138" s="15" t="s">
        <v>179</v>
      </c>
      <c r="F138" s="15" t="s">
        <v>218</v>
      </c>
    </row>
    <row r="139" spans="1:6" x14ac:dyDescent="0.25">
      <c r="A139" s="264" t="s">
        <v>66</v>
      </c>
      <c r="B139" s="263" t="str">
        <f>_xlfn.XLOOKUP($A139,Table_LuT_Deelnemers[ID Deelnemer],Table_LuT_Deelnemers[Verkorte Referentienaam Deelnemer],"&lt;Not in LuT&gt;",0,1)</f>
        <v>DN8</v>
      </c>
      <c r="C139" s="263" t="b">
        <f>_xlfn.XLOOKUP($A139,Table_LuT_Deelnemers[ID Deelnemer],Table_LuT_Deelnemers[Naam Organisatie],"",0,1)=""</f>
        <v>1</v>
      </c>
      <c r="D139" s="263"/>
      <c r="E139" s="230" t="str">
        <f>IF($C139,"",_xlfn.XLOOKUP($B139,Table_LuT_Deelnemers[Verkorte Referentienaam Deelnemer],Table_LuT_Deelnemers[Cash Bijdrage],"&lt;Not in LuT&gt;",0,1))</f>
        <v/>
      </c>
      <c r="F139" s="230" t="str">
        <f>IF($C139,"",_xlfn.XLOOKUP($B139,Table_LuT_Deelnemers[Verkorte Referentienaam Deelnemer],Table_LuT_Deelnemers[Gevraagde Subsidie FO],"&lt;Not in LuT&gt;",0,1))</f>
        <v/>
      </c>
    </row>
    <row r="140" spans="1:6" x14ac:dyDescent="0.25">
      <c r="A140" s="264" t="s">
        <v>66</v>
      </c>
      <c r="B140" s="263" t="str">
        <f>_xlfn.XLOOKUP($A140,Table_LuT_Deelnemers[ID Deelnemer],Table_LuT_Deelnemers[Verkorte Referentienaam Deelnemer],"&lt;Not in LuT&gt;",0,1)</f>
        <v>DN8</v>
      </c>
      <c r="C140" s="263" t="b">
        <f>_xlfn.XLOOKUP($A140,Table_LuT_Deelnemers[ID Deelnemer],Table_LuT_Deelnemers[Naam Organisatie],"",0,1)=""</f>
        <v>1</v>
      </c>
      <c r="D140" s="263"/>
      <c r="E140" s="15" t="s">
        <v>180</v>
      </c>
      <c r="F140" s="15" t="s">
        <v>219</v>
      </c>
    </row>
    <row r="141" spans="1:6" x14ac:dyDescent="0.25">
      <c r="A141" s="264" t="s">
        <v>66</v>
      </c>
      <c r="B141" s="263" t="str">
        <f>_xlfn.XLOOKUP($A141,Table_LuT_Deelnemers[ID Deelnemer],Table_LuT_Deelnemers[Verkorte Referentienaam Deelnemer],"&lt;Not in LuT&gt;",0,1)</f>
        <v>DN8</v>
      </c>
      <c r="C141" s="263" t="b">
        <f>_xlfn.XLOOKUP($A141,Table_LuT_Deelnemers[ID Deelnemer],Table_LuT_Deelnemers[Naam Organisatie],"",0,1)=""</f>
        <v>1</v>
      </c>
      <c r="D141" s="263"/>
      <c r="E141" s="230" t="str">
        <f>IF($C141,"",_xlfn.XLOOKUP($B141,Table_LuT_Deelnemers[Verkorte Referentienaam Deelnemer],Table_LuT_Deelnemers[Cash Ontvangen],"&lt;Not in LuT&gt;",0,1))</f>
        <v/>
      </c>
      <c r="F141" s="230" t="str">
        <f>IF($C141,"",_xlfn.XLOOKUP($B141,Table_LuT_Deelnemers[Verkorte Referentienaam Deelnemer],Table_LuT_Deelnemers[Gevraagde Subsidie IO],"&lt;Not in LuT&gt;",0,1))</f>
        <v/>
      </c>
    </row>
    <row r="142" spans="1:6" x14ac:dyDescent="0.25">
      <c r="A142" s="264" t="s">
        <v>66</v>
      </c>
      <c r="B142" s="263" t="str">
        <f>_xlfn.XLOOKUP($A142,Table_LuT_Deelnemers[ID Deelnemer],Table_LuT_Deelnemers[Verkorte Referentienaam Deelnemer],"&lt;Not in LuT&gt;",0,1)</f>
        <v>DN8</v>
      </c>
      <c r="C142" s="263" t="b">
        <f>_xlfn.XLOOKUP($A142,Table_LuT_Deelnemers[ID Deelnemer],Table_LuT_Deelnemers[Naam Organisatie],"",0,1)=""</f>
        <v>1</v>
      </c>
      <c r="D142" s="263"/>
      <c r="E142" s="15" t="s">
        <v>89</v>
      </c>
      <c r="F142" s="15" t="s">
        <v>220</v>
      </c>
    </row>
    <row r="143" spans="1:6" x14ac:dyDescent="0.25">
      <c r="A143" s="264" t="s">
        <v>66</v>
      </c>
      <c r="B143" s="263" t="str">
        <f>_xlfn.XLOOKUP($A143,Table_LuT_Deelnemers[ID Deelnemer],Table_LuT_Deelnemers[Verkorte Referentienaam Deelnemer],"&lt;Not in LuT&gt;",0,1)</f>
        <v>DN8</v>
      </c>
      <c r="C143" s="263" t="b">
        <f>_xlfn.XLOOKUP($A143,Table_LuT_Deelnemers[ID Deelnemer],Table_LuT_Deelnemers[Naam Organisatie],"",0,1)=""</f>
        <v>1</v>
      </c>
      <c r="D143" s="263"/>
      <c r="E143" s="230" t="str">
        <f>IF($C143,"",_xlfn.XLOOKUP($B143,Table_LuT_Deelnemers[Verkorte Referentienaam Deelnemer],Table_LuT_Deelnemers[In-kind Bijdrage],"&lt;Not in LuT&gt;",0,1))</f>
        <v/>
      </c>
      <c r="F143" s="230" t="str">
        <f>IF($C143,"",_xlfn.XLOOKUP($B143,Table_LuT_Deelnemers[Verkorte Referentienaam Deelnemer],Table_LuT_Deelnemers[Gevraagde Subsidie EO],"&lt;Not in LuT&gt;",0,1))</f>
        <v/>
      </c>
    </row>
    <row r="144" spans="1:6" x14ac:dyDescent="0.25">
      <c r="A144" s="264" t="s">
        <v>66</v>
      </c>
      <c r="B144" s="263" t="str">
        <f>_xlfn.XLOOKUP($A144,Table_LuT_Deelnemers[ID Deelnemer],Table_LuT_Deelnemers[Verkorte Referentienaam Deelnemer],"&lt;Not in LuT&gt;",0,1)</f>
        <v>DN8</v>
      </c>
      <c r="C144" s="263" t="b">
        <f>_xlfn.XLOOKUP($A144,Table_LuT_Deelnemers[ID Deelnemer],Table_LuT_Deelnemers[Naam Organisatie],"",0,1)=""</f>
        <v>1</v>
      </c>
      <c r="D144" s="263"/>
      <c r="E144" s="15" t="s">
        <v>54</v>
      </c>
    </row>
    <row r="145" spans="1:6" x14ac:dyDescent="0.25">
      <c r="A145" s="264" t="s">
        <v>66</v>
      </c>
      <c r="B145" s="263" t="str">
        <f>_xlfn.XLOOKUP($A145,Table_LuT_Deelnemers[ID Deelnemer],Table_LuT_Deelnemers[Verkorte Referentienaam Deelnemer],"&lt;Not in LuT&gt;",0,1)</f>
        <v>DN8</v>
      </c>
      <c r="C145" s="263" t="b">
        <f>_xlfn.XLOOKUP($A145,Table_LuT_Deelnemers[ID Deelnemer],Table_LuT_Deelnemers[Naam Organisatie],"",0,1)=""</f>
        <v>1</v>
      </c>
      <c r="D145" s="263"/>
      <c r="E145" s="231" t="str">
        <f>IF($C145,"",_xlfn.XLOOKUP($B145,Table_LuT_Deelnemers[Verkorte Referentienaam Deelnemer],Table_LuT_Deelnemers[Overige Subsidies],"&lt;Not in LuT&gt;",0,1))</f>
        <v/>
      </c>
    </row>
    <row r="146" spans="1:6" ht="23.25" x14ac:dyDescent="0.35">
      <c r="A146" s="264" t="s">
        <v>67</v>
      </c>
      <c r="B146" s="263" t="str">
        <f>_xlfn.XLOOKUP($A146,Table_LuT_Deelnemers[ID Deelnemer],Table_LuT_Deelnemers[Verkorte Referentienaam Deelnemer],"&lt;Not in LuT&gt;",0,1)</f>
        <v>DN9</v>
      </c>
      <c r="C146" s="263" t="b">
        <f>_xlfn.XLOOKUP($A146,Table_LuT_Deelnemers[ID Deelnemer],Table_LuT_Deelnemers[Naam Organisatie],"",0,1)=""</f>
        <v>1</v>
      </c>
      <c r="D146" s="263"/>
      <c r="E146" s="227" t="str">
        <f>"Begroting "&amp;A146&amp;": "</f>
        <v xml:space="preserve">Begroting Deelnemer 9: </v>
      </c>
      <c r="F146" s="227" t="str">
        <f>_xlfn.XLOOKUP($A146,Table_LuT_Deelnemers[ID Deelnemer],Table_LuT_Deelnemers[Naam Organisatie],"",0,1)</f>
        <v/>
      </c>
    </row>
    <row r="147" spans="1:6" x14ac:dyDescent="0.25">
      <c r="A147" s="264" t="s">
        <v>67</v>
      </c>
      <c r="B147" s="263" t="str">
        <f>_xlfn.XLOOKUP($A147,Table_LuT_Deelnemers[ID Deelnemer],Table_LuT_Deelnemers[Verkorte Referentienaam Deelnemer],"&lt;Not in LuT&gt;",0,1)</f>
        <v>DN9</v>
      </c>
      <c r="C147" s="263" t="b">
        <f>_xlfn.XLOOKUP($A147,Table_LuT_Deelnemers[ID Deelnemer],Table_LuT_Deelnemers[Naam Organisatie],"",0,1)=""</f>
        <v>1</v>
      </c>
      <c r="D147" s="263"/>
      <c r="E147" s="228" t="s">
        <v>102</v>
      </c>
      <c r="F147" s="229" t="str">
        <f>_xlfn.XLOOKUP($A147,Table_LuT_Deelnemers[ID Deelnemer],Table_LuT_Deelnemers[KVK-nummer],"",0,1)</f>
        <v/>
      </c>
    </row>
    <row r="148" spans="1:6" ht="23.25" x14ac:dyDescent="0.25">
      <c r="A148" s="264" t="s">
        <v>67</v>
      </c>
      <c r="B148" s="263" t="str">
        <f>_xlfn.XLOOKUP($A148,Table_LuT_Deelnemers[ID Deelnemer],Table_LuT_Deelnemers[Verkorte Referentienaam Deelnemer],"&lt;Not in LuT&gt;",0,1)</f>
        <v>DN9</v>
      </c>
      <c r="C148" s="263" t="b">
        <f>_xlfn.XLOOKUP($A148,Table_LuT_Deelnemers[ID Deelnemer],Table_LuT_Deelnemers[Naam Organisatie],"",0,1)=""</f>
        <v>1</v>
      </c>
      <c r="D148" s="263"/>
      <c r="E148" s="362" t="s">
        <v>15</v>
      </c>
      <c r="F148" s="362"/>
    </row>
    <row r="149" spans="1:6" x14ac:dyDescent="0.25">
      <c r="A149" s="264" t="s">
        <v>67</v>
      </c>
      <c r="B149" s="263" t="str">
        <f>_xlfn.XLOOKUP($A149,Table_LuT_Deelnemers[ID Deelnemer],Table_LuT_Deelnemers[Verkorte Referentienaam Deelnemer],"&lt;Not in LuT&gt;",0,1)</f>
        <v>DN9</v>
      </c>
      <c r="C149" s="263" t="b">
        <f>_xlfn.XLOOKUP($A149,Table_LuT_Deelnemers[ID Deelnemer],Table_LuT_Deelnemers[Naam Organisatie],"",0,1)=""</f>
        <v>1</v>
      </c>
      <c r="D149" s="263"/>
      <c r="E149" s="15" t="s">
        <v>80</v>
      </c>
      <c r="F149" s="15" t="s">
        <v>84</v>
      </c>
    </row>
    <row r="150" spans="1:6" x14ac:dyDescent="0.25">
      <c r="A150" s="264" t="s">
        <v>67</v>
      </c>
      <c r="B150" s="263" t="str">
        <f>_xlfn.XLOOKUP($A150,Table_LuT_Deelnemers[ID Deelnemer],Table_LuT_Deelnemers[Verkorte Referentienaam Deelnemer],"&lt;Not in LuT&gt;",0,1)</f>
        <v>DN9</v>
      </c>
      <c r="C150" s="263" t="b">
        <f>_xlfn.XLOOKUP($A150,Table_LuT_Deelnemers[ID Deelnemer],Table_LuT_Deelnemers[Naam Organisatie],"",0,1)=""</f>
        <v>1</v>
      </c>
      <c r="D150" s="263"/>
      <c r="E150" s="230" t="str">
        <f>IF($C150,"",_xlfn.XLOOKUP($B150,Table_LuT_Deelnemers[Verkorte Referentienaam Deelnemer],Table_LuT_Deelnemers[Kosten FO],"&lt;Not in LuT&gt;",0,1))</f>
        <v/>
      </c>
      <c r="F150" s="230" t="str" cm="1">
        <f t="array" aca="1" ref="F150" ca="1">IF($C150,"",INDIRECT("'"&amp;A150&amp;"'!Kosten_Apparatuur"))</f>
        <v/>
      </c>
    </row>
    <row r="151" spans="1:6" x14ac:dyDescent="0.25">
      <c r="A151" s="264" t="s">
        <v>67</v>
      </c>
      <c r="B151" s="263" t="str">
        <f>_xlfn.XLOOKUP($A151,Table_LuT_Deelnemers[ID Deelnemer],Table_LuT_Deelnemers[Verkorte Referentienaam Deelnemer],"&lt;Not in LuT&gt;",0,1)</f>
        <v>DN9</v>
      </c>
      <c r="C151" s="263" t="b">
        <f>_xlfn.XLOOKUP($A151,Table_LuT_Deelnemers[ID Deelnemer],Table_LuT_Deelnemers[Naam Organisatie],"",0,1)=""</f>
        <v>1</v>
      </c>
      <c r="D151" s="263"/>
      <c r="E151" s="15" t="s">
        <v>82</v>
      </c>
      <c r="F151" s="232"/>
    </row>
    <row r="152" spans="1:6" x14ac:dyDescent="0.25">
      <c r="A152" s="264" t="s">
        <v>67</v>
      </c>
      <c r="B152" s="263" t="str">
        <f>_xlfn.XLOOKUP($A152,Table_LuT_Deelnemers[ID Deelnemer],Table_LuT_Deelnemers[Verkorte Referentienaam Deelnemer],"&lt;Not in LuT&gt;",0,1)</f>
        <v>DN9</v>
      </c>
      <c r="C152" s="263" t="b">
        <f>_xlfn.XLOOKUP($A152,Table_LuT_Deelnemers[ID Deelnemer],Table_LuT_Deelnemers[Naam Organisatie],"",0,1)=""</f>
        <v>1</v>
      </c>
      <c r="D152" s="263"/>
      <c r="E152" s="230" t="str">
        <f>IF($C152,"",_xlfn.XLOOKUP($B152,Table_LuT_Deelnemers[Verkorte Referentienaam Deelnemer],Table_LuT_Deelnemers[Kosten IO],"&lt;Not in LuT&gt;",0,1))</f>
        <v/>
      </c>
      <c r="F152" s="234"/>
    </row>
    <row r="153" spans="1:6" x14ac:dyDescent="0.25">
      <c r="A153" s="264" t="s">
        <v>67</v>
      </c>
      <c r="B153" s="263" t="str">
        <f>_xlfn.XLOOKUP($A153,Table_LuT_Deelnemers[ID Deelnemer],Table_LuT_Deelnemers[Verkorte Referentienaam Deelnemer],"&lt;Not in LuT&gt;",0,1)</f>
        <v>DN9</v>
      </c>
      <c r="C153" s="263" t="b">
        <f>_xlfn.XLOOKUP($A153,Table_LuT_Deelnemers[ID Deelnemer],Table_LuT_Deelnemers[Naam Organisatie],"",0,1)=""</f>
        <v>1</v>
      </c>
      <c r="D153" s="263"/>
      <c r="E153" s="15" t="s">
        <v>83</v>
      </c>
      <c r="F153" s="234"/>
    </row>
    <row r="154" spans="1:6" x14ac:dyDescent="0.25">
      <c r="A154" s="264" t="s">
        <v>67</v>
      </c>
      <c r="B154" s="263" t="str">
        <f>_xlfn.XLOOKUP($A154,Table_LuT_Deelnemers[ID Deelnemer],Table_LuT_Deelnemers[Verkorte Referentienaam Deelnemer],"&lt;Not in LuT&gt;",0,1)</f>
        <v>DN9</v>
      </c>
      <c r="C154" s="263" t="b">
        <f>_xlfn.XLOOKUP($A154,Table_LuT_Deelnemers[ID Deelnemer],Table_LuT_Deelnemers[Naam Organisatie],"",0,1)=""</f>
        <v>1</v>
      </c>
      <c r="D154" s="263"/>
      <c r="E154" s="230" t="str">
        <f>IF($C154,"",_xlfn.XLOOKUP($B154,Table_LuT_Deelnemers[Verkorte Referentienaam Deelnemer],Table_LuT_Deelnemers[Kosten EO],"&lt;Not in LuT&gt;",0,1))</f>
        <v/>
      </c>
      <c r="F154" s="233"/>
    </row>
    <row r="155" spans="1:6" ht="23.25" x14ac:dyDescent="0.25">
      <c r="A155" s="264" t="s">
        <v>67</v>
      </c>
      <c r="B155" s="263" t="str">
        <f>_xlfn.XLOOKUP($A155,Table_LuT_Deelnemers[ID Deelnemer],Table_LuT_Deelnemers[Verkorte Referentienaam Deelnemer],"&lt;Not in LuT&gt;",0,1)</f>
        <v>DN9</v>
      </c>
      <c r="C155" s="263" t="b">
        <f>_xlfn.XLOOKUP($A155,Table_LuT_Deelnemers[ID Deelnemer],Table_LuT_Deelnemers[Naam Organisatie],"",0,1)=""</f>
        <v>1</v>
      </c>
      <c r="D155" s="263"/>
      <c r="E155" s="362" t="s">
        <v>50</v>
      </c>
      <c r="F155" s="362"/>
    </row>
    <row r="156" spans="1:6" x14ac:dyDescent="0.25">
      <c r="A156" s="264" t="s">
        <v>67</v>
      </c>
      <c r="B156" s="263" t="str">
        <f>_xlfn.XLOOKUP($A156,Table_LuT_Deelnemers[ID Deelnemer],Table_LuT_Deelnemers[Verkorte Referentienaam Deelnemer],"&lt;Not in LuT&gt;",0,1)</f>
        <v>DN9</v>
      </c>
      <c r="C156" s="263" t="b">
        <f>_xlfn.XLOOKUP($A156,Table_LuT_Deelnemers[ID Deelnemer],Table_LuT_Deelnemers[Naam Organisatie],"",0,1)=""</f>
        <v>1</v>
      </c>
      <c r="D156" s="263"/>
      <c r="E156" s="15" t="s">
        <v>179</v>
      </c>
      <c r="F156" s="15" t="s">
        <v>218</v>
      </c>
    </row>
    <row r="157" spans="1:6" x14ac:dyDescent="0.25">
      <c r="A157" s="264" t="s">
        <v>67</v>
      </c>
      <c r="B157" s="263" t="str">
        <f>_xlfn.XLOOKUP($A157,Table_LuT_Deelnemers[ID Deelnemer],Table_LuT_Deelnemers[Verkorte Referentienaam Deelnemer],"&lt;Not in LuT&gt;",0,1)</f>
        <v>DN9</v>
      </c>
      <c r="C157" s="263" t="b">
        <f>_xlfn.XLOOKUP($A157,Table_LuT_Deelnemers[ID Deelnemer],Table_LuT_Deelnemers[Naam Organisatie],"",0,1)=""</f>
        <v>1</v>
      </c>
      <c r="D157" s="263"/>
      <c r="E157" s="230" t="str">
        <f>IF($C157,"",_xlfn.XLOOKUP($B157,Table_LuT_Deelnemers[Verkorte Referentienaam Deelnemer],Table_LuT_Deelnemers[Cash Bijdrage],"&lt;Not in LuT&gt;",0,1))</f>
        <v/>
      </c>
      <c r="F157" s="230" t="str">
        <f>IF($C157,"",_xlfn.XLOOKUP($B157,Table_LuT_Deelnemers[Verkorte Referentienaam Deelnemer],Table_LuT_Deelnemers[Gevraagde Subsidie FO],"&lt;Not in LuT&gt;",0,1))</f>
        <v/>
      </c>
    </row>
    <row r="158" spans="1:6" x14ac:dyDescent="0.25">
      <c r="A158" s="264" t="s">
        <v>67</v>
      </c>
      <c r="B158" s="263" t="str">
        <f>_xlfn.XLOOKUP($A158,Table_LuT_Deelnemers[ID Deelnemer],Table_LuT_Deelnemers[Verkorte Referentienaam Deelnemer],"&lt;Not in LuT&gt;",0,1)</f>
        <v>DN9</v>
      </c>
      <c r="C158" s="263" t="b">
        <f>_xlfn.XLOOKUP($A158,Table_LuT_Deelnemers[ID Deelnemer],Table_LuT_Deelnemers[Naam Organisatie],"",0,1)=""</f>
        <v>1</v>
      </c>
      <c r="D158" s="263"/>
      <c r="E158" s="15" t="s">
        <v>180</v>
      </c>
      <c r="F158" s="15" t="s">
        <v>219</v>
      </c>
    </row>
    <row r="159" spans="1:6" x14ac:dyDescent="0.25">
      <c r="A159" s="264" t="s">
        <v>67</v>
      </c>
      <c r="B159" s="263" t="str">
        <f>_xlfn.XLOOKUP($A159,Table_LuT_Deelnemers[ID Deelnemer],Table_LuT_Deelnemers[Verkorte Referentienaam Deelnemer],"&lt;Not in LuT&gt;",0,1)</f>
        <v>DN9</v>
      </c>
      <c r="C159" s="263" t="b">
        <f>_xlfn.XLOOKUP($A159,Table_LuT_Deelnemers[ID Deelnemer],Table_LuT_Deelnemers[Naam Organisatie],"",0,1)=""</f>
        <v>1</v>
      </c>
      <c r="D159" s="263"/>
      <c r="E159" s="230" t="str">
        <f>IF($C159,"",_xlfn.XLOOKUP($B159,Table_LuT_Deelnemers[Verkorte Referentienaam Deelnemer],Table_LuT_Deelnemers[Cash Ontvangen],"&lt;Not in LuT&gt;",0,1))</f>
        <v/>
      </c>
      <c r="F159" s="230" t="str">
        <f>IF($C159,"",_xlfn.XLOOKUP($B159,Table_LuT_Deelnemers[Verkorte Referentienaam Deelnemer],Table_LuT_Deelnemers[Gevraagde Subsidie IO],"&lt;Not in LuT&gt;",0,1))</f>
        <v/>
      </c>
    </row>
    <row r="160" spans="1:6" x14ac:dyDescent="0.25">
      <c r="A160" s="264" t="s">
        <v>67</v>
      </c>
      <c r="B160" s="263" t="str">
        <f>_xlfn.XLOOKUP($A160,Table_LuT_Deelnemers[ID Deelnemer],Table_LuT_Deelnemers[Verkorte Referentienaam Deelnemer],"&lt;Not in LuT&gt;",0,1)</f>
        <v>DN9</v>
      </c>
      <c r="C160" s="263" t="b">
        <f>_xlfn.XLOOKUP($A160,Table_LuT_Deelnemers[ID Deelnemer],Table_LuT_Deelnemers[Naam Organisatie],"",0,1)=""</f>
        <v>1</v>
      </c>
      <c r="D160" s="263"/>
      <c r="E160" s="15" t="s">
        <v>89</v>
      </c>
      <c r="F160" s="15" t="s">
        <v>220</v>
      </c>
    </row>
    <row r="161" spans="1:6" x14ac:dyDescent="0.25">
      <c r="A161" s="264" t="s">
        <v>67</v>
      </c>
      <c r="B161" s="263" t="str">
        <f>_xlfn.XLOOKUP($A161,Table_LuT_Deelnemers[ID Deelnemer],Table_LuT_Deelnemers[Verkorte Referentienaam Deelnemer],"&lt;Not in LuT&gt;",0,1)</f>
        <v>DN9</v>
      </c>
      <c r="C161" s="263" t="b">
        <f>_xlfn.XLOOKUP($A161,Table_LuT_Deelnemers[ID Deelnemer],Table_LuT_Deelnemers[Naam Organisatie],"",0,1)=""</f>
        <v>1</v>
      </c>
      <c r="D161" s="263"/>
      <c r="E161" s="230" t="str">
        <f>IF($C161,"",_xlfn.XLOOKUP($B161,Table_LuT_Deelnemers[Verkorte Referentienaam Deelnemer],Table_LuT_Deelnemers[In-kind Bijdrage],"&lt;Not in LuT&gt;",0,1))</f>
        <v/>
      </c>
      <c r="F161" s="230" t="str">
        <f>IF($C161,"",_xlfn.XLOOKUP($B161,Table_LuT_Deelnemers[Verkorte Referentienaam Deelnemer],Table_LuT_Deelnemers[Gevraagde Subsidie EO],"&lt;Not in LuT&gt;",0,1))</f>
        <v/>
      </c>
    </row>
    <row r="162" spans="1:6" x14ac:dyDescent="0.25">
      <c r="A162" s="264" t="s">
        <v>67</v>
      </c>
      <c r="B162" s="263" t="str">
        <f>_xlfn.XLOOKUP($A162,Table_LuT_Deelnemers[ID Deelnemer],Table_LuT_Deelnemers[Verkorte Referentienaam Deelnemer],"&lt;Not in LuT&gt;",0,1)</f>
        <v>DN9</v>
      </c>
      <c r="C162" s="263" t="b">
        <f>_xlfn.XLOOKUP($A162,Table_LuT_Deelnemers[ID Deelnemer],Table_LuT_Deelnemers[Naam Organisatie],"",0,1)=""</f>
        <v>1</v>
      </c>
      <c r="D162" s="263"/>
      <c r="E162" s="15" t="s">
        <v>54</v>
      </c>
    </row>
    <row r="163" spans="1:6" x14ac:dyDescent="0.25">
      <c r="A163" s="264" t="s">
        <v>67</v>
      </c>
      <c r="B163" s="263" t="str">
        <f>_xlfn.XLOOKUP($A163,Table_LuT_Deelnemers[ID Deelnemer],Table_LuT_Deelnemers[Verkorte Referentienaam Deelnemer],"&lt;Not in LuT&gt;",0,1)</f>
        <v>DN9</v>
      </c>
      <c r="C163" s="263" t="b">
        <f>_xlfn.XLOOKUP($A163,Table_LuT_Deelnemers[ID Deelnemer],Table_LuT_Deelnemers[Naam Organisatie],"",0,1)=""</f>
        <v>1</v>
      </c>
      <c r="D163" s="263"/>
      <c r="E163" s="231" t="str">
        <f>IF($C163,"",_xlfn.XLOOKUP($B163,Table_LuT_Deelnemers[Verkorte Referentienaam Deelnemer],Table_LuT_Deelnemers[Overige Subsidies],"&lt;Not in LuT&gt;",0,1))</f>
        <v/>
      </c>
    </row>
    <row r="164" spans="1:6" ht="23.25" x14ac:dyDescent="0.35">
      <c r="A164" s="264" t="s">
        <v>68</v>
      </c>
      <c r="B164" s="263" t="str">
        <f>_xlfn.XLOOKUP($A164,Table_LuT_Deelnemers[ID Deelnemer],Table_LuT_Deelnemers[Verkorte Referentienaam Deelnemer],"&lt;Not in LuT&gt;",0,1)</f>
        <v>DN10</v>
      </c>
      <c r="C164" s="263" t="b">
        <f>_xlfn.XLOOKUP($A164,Table_LuT_Deelnemers[ID Deelnemer],Table_LuT_Deelnemers[Naam Organisatie],"",0,1)=""</f>
        <v>1</v>
      </c>
      <c r="D164" s="263"/>
      <c r="E164" s="227" t="str">
        <f>"Begroting "&amp;A164&amp;": "</f>
        <v xml:space="preserve">Begroting Deelnemer 10: </v>
      </c>
      <c r="F164" s="227" t="str">
        <f>_xlfn.XLOOKUP($A164,Table_LuT_Deelnemers[ID Deelnemer],Table_LuT_Deelnemers[Naam Organisatie],"",0,1)</f>
        <v/>
      </c>
    </row>
    <row r="165" spans="1:6" x14ac:dyDescent="0.25">
      <c r="A165" s="264" t="s">
        <v>68</v>
      </c>
      <c r="B165" s="263" t="str">
        <f>_xlfn.XLOOKUP($A165,Table_LuT_Deelnemers[ID Deelnemer],Table_LuT_Deelnemers[Verkorte Referentienaam Deelnemer],"&lt;Not in LuT&gt;",0,1)</f>
        <v>DN10</v>
      </c>
      <c r="C165" s="263" t="b">
        <f>_xlfn.XLOOKUP($A165,Table_LuT_Deelnemers[ID Deelnemer],Table_LuT_Deelnemers[Naam Organisatie],"",0,1)=""</f>
        <v>1</v>
      </c>
      <c r="D165" s="263"/>
      <c r="E165" s="228" t="s">
        <v>102</v>
      </c>
      <c r="F165" s="229" t="str">
        <f>_xlfn.XLOOKUP($A165,Table_LuT_Deelnemers[ID Deelnemer],Table_LuT_Deelnemers[KVK-nummer],"",0,1)</f>
        <v/>
      </c>
    </row>
    <row r="166" spans="1:6" ht="23.25" x14ac:dyDescent="0.25">
      <c r="A166" s="264" t="s">
        <v>68</v>
      </c>
      <c r="B166" s="263" t="str">
        <f>_xlfn.XLOOKUP($A166,Table_LuT_Deelnemers[ID Deelnemer],Table_LuT_Deelnemers[Verkorte Referentienaam Deelnemer],"&lt;Not in LuT&gt;",0,1)</f>
        <v>DN10</v>
      </c>
      <c r="C166" s="263" t="b">
        <f>_xlfn.XLOOKUP($A166,Table_LuT_Deelnemers[ID Deelnemer],Table_LuT_Deelnemers[Naam Organisatie],"",0,1)=""</f>
        <v>1</v>
      </c>
      <c r="D166" s="263"/>
      <c r="E166" s="362" t="s">
        <v>15</v>
      </c>
      <c r="F166" s="362"/>
    </row>
    <row r="167" spans="1:6" x14ac:dyDescent="0.25">
      <c r="A167" s="264" t="s">
        <v>68</v>
      </c>
      <c r="B167" s="263" t="str">
        <f>_xlfn.XLOOKUP($A167,Table_LuT_Deelnemers[ID Deelnemer],Table_LuT_Deelnemers[Verkorte Referentienaam Deelnemer],"&lt;Not in LuT&gt;",0,1)</f>
        <v>DN10</v>
      </c>
      <c r="C167" s="263" t="b">
        <f>_xlfn.XLOOKUP($A167,Table_LuT_Deelnemers[ID Deelnemer],Table_LuT_Deelnemers[Naam Organisatie],"",0,1)=""</f>
        <v>1</v>
      </c>
      <c r="D167" s="263"/>
      <c r="E167" s="15" t="s">
        <v>80</v>
      </c>
      <c r="F167" s="15" t="s">
        <v>84</v>
      </c>
    </row>
    <row r="168" spans="1:6" x14ac:dyDescent="0.25">
      <c r="A168" s="264" t="s">
        <v>68</v>
      </c>
      <c r="B168" s="263" t="str">
        <f>_xlfn.XLOOKUP($A168,Table_LuT_Deelnemers[ID Deelnemer],Table_LuT_Deelnemers[Verkorte Referentienaam Deelnemer],"&lt;Not in LuT&gt;",0,1)</f>
        <v>DN10</v>
      </c>
      <c r="C168" s="263" t="b">
        <f>_xlfn.XLOOKUP($A168,Table_LuT_Deelnemers[ID Deelnemer],Table_LuT_Deelnemers[Naam Organisatie],"",0,1)=""</f>
        <v>1</v>
      </c>
      <c r="D168" s="263"/>
      <c r="E168" s="230" t="str">
        <f>IF($C168,"",_xlfn.XLOOKUP($B168,Table_LuT_Deelnemers[Verkorte Referentienaam Deelnemer],Table_LuT_Deelnemers[Kosten FO],"&lt;Not in LuT&gt;",0,1))</f>
        <v/>
      </c>
      <c r="F168" s="230" t="str" cm="1">
        <f t="array" aca="1" ref="F168" ca="1">IF($C168,"",INDIRECT("'"&amp;A168&amp;"'!Kosten_Apparatuur"))</f>
        <v/>
      </c>
    </row>
    <row r="169" spans="1:6" x14ac:dyDescent="0.25">
      <c r="A169" s="264" t="s">
        <v>68</v>
      </c>
      <c r="B169" s="263" t="str">
        <f>_xlfn.XLOOKUP($A169,Table_LuT_Deelnemers[ID Deelnemer],Table_LuT_Deelnemers[Verkorte Referentienaam Deelnemer],"&lt;Not in LuT&gt;",0,1)</f>
        <v>DN10</v>
      </c>
      <c r="C169" s="263" t="b">
        <f>_xlfn.XLOOKUP($A169,Table_LuT_Deelnemers[ID Deelnemer],Table_LuT_Deelnemers[Naam Organisatie],"",0,1)=""</f>
        <v>1</v>
      </c>
      <c r="D169" s="263"/>
      <c r="E169" s="15" t="s">
        <v>82</v>
      </c>
      <c r="F169" s="232"/>
    </row>
    <row r="170" spans="1:6" x14ac:dyDescent="0.25">
      <c r="A170" s="264" t="s">
        <v>68</v>
      </c>
      <c r="B170" s="263" t="str">
        <f>_xlfn.XLOOKUP($A170,Table_LuT_Deelnemers[ID Deelnemer],Table_LuT_Deelnemers[Verkorte Referentienaam Deelnemer],"&lt;Not in LuT&gt;",0,1)</f>
        <v>DN10</v>
      </c>
      <c r="C170" s="263" t="b">
        <f>_xlfn.XLOOKUP($A170,Table_LuT_Deelnemers[ID Deelnemer],Table_LuT_Deelnemers[Naam Organisatie],"",0,1)=""</f>
        <v>1</v>
      </c>
      <c r="D170" s="263"/>
      <c r="E170" s="230" t="str">
        <f>IF($C170,"",_xlfn.XLOOKUP($B170,Table_LuT_Deelnemers[Verkorte Referentienaam Deelnemer],Table_LuT_Deelnemers[Kosten IO],"&lt;Not in LuT&gt;",0,1))</f>
        <v/>
      </c>
      <c r="F170" s="234"/>
    </row>
    <row r="171" spans="1:6" x14ac:dyDescent="0.25">
      <c r="A171" s="264" t="s">
        <v>68</v>
      </c>
      <c r="B171" s="263" t="str">
        <f>_xlfn.XLOOKUP($A171,Table_LuT_Deelnemers[ID Deelnemer],Table_LuT_Deelnemers[Verkorte Referentienaam Deelnemer],"&lt;Not in LuT&gt;",0,1)</f>
        <v>DN10</v>
      </c>
      <c r="C171" s="263" t="b">
        <f>_xlfn.XLOOKUP($A171,Table_LuT_Deelnemers[ID Deelnemer],Table_LuT_Deelnemers[Naam Organisatie],"",0,1)=""</f>
        <v>1</v>
      </c>
      <c r="D171" s="263"/>
      <c r="E171" s="15" t="s">
        <v>83</v>
      </c>
      <c r="F171" s="234"/>
    </row>
    <row r="172" spans="1:6" x14ac:dyDescent="0.25">
      <c r="A172" s="264" t="s">
        <v>68</v>
      </c>
      <c r="B172" s="263" t="str">
        <f>_xlfn.XLOOKUP($A172,Table_LuT_Deelnemers[ID Deelnemer],Table_LuT_Deelnemers[Verkorte Referentienaam Deelnemer],"&lt;Not in LuT&gt;",0,1)</f>
        <v>DN10</v>
      </c>
      <c r="C172" s="263" t="b">
        <f>_xlfn.XLOOKUP($A172,Table_LuT_Deelnemers[ID Deelnemer],Table_LuT_Deelnemers[Naam Organisatie],"",0,1)=""</f>
        <v>1</v>
      </c>
      <c r="D172" s="263"/>
      <c r="E172" s="230" t="str">
        <f>IF($C172,"",_xlfn.XLOOKUP($B172,Table_LuT_Deelnemers[Verkorte Referentienaam Deelnemer],Table_LuT_Deelnemers[Kosten EO],"&lt;Not in LuT&gt;",0,1))</f>
        <v/>
      </c>
      <c r="F172" s="233"/>
    </row>
    <row r="173" spans="1:6" ht="23.25" x14ac:dyDescent="0.25">
      <c r="A173" s="264" t="s">
        <v>68</v>
      </c>
      <c r="B173" s="263" t="str">
        <f>_xlfn.XLOOKUP($A173,Table_LuT_Deelnemers[ID Deelnemer],Table_LuT_Deelnemers[Verkorte Referentienaam Deelnemer],"&lt;Not in LuT&gt;",0,1)</f>
        <v>DN10</v>
      </c>
      <c r="C173" s="263" t="b">
        <f>_xlfn.XLOOKUP($A173,Table_LuT_Deelnemers[ID Deelnemer],Table_LuT_Deelnemers[Naam Organisatie],"",0,1)=""</f>
        <v>1</v>
      </c>
      <c r="D173" s="263"/>
      <c r="E173" s="362" t="s">
        <v>50</v>
      </c>
      <c r="F173" s="362"/>
    </row>
    <row r="174" spans="1:6" x14ac:dyDescent="0.25">
      <c r="A174" s="264" t="s">
        <v>68</v>
      </c>
      <c r="B174" s="263" t="str">
        <f>_xlfn.XLOOKUP($A174,Table_LuT_Deelnemers[ID Deelnemer],Table_LuT_Deelnemers[Verkorte Referentienaam Deelnemer],"&lt;Not in LuT&gt;",0,1)</f>
        <v>DN10</v>
      </c>
      <c r="C174" s="263" t="b">
        <f>_xlfn.XLOOKUP($A174,Table_LuT_Deelnemers[ID Deelnemer],Table_LuT_Deelnemers[Naam Organisatie],"",0,1)=""</f>
        <v>1</v>
      </c>
      <c r="D174" s="263"/>
      <c r="E174" s="15" t="s">
        <v>179</v>
      </c>
      <c r="F174" s="15" t="s">
        <v>218</v>
      </c>
    </row>
    <row r="175" spans="1:6" x14ac:dyDescent="0.25">
      <c r="A175" s="264" t="s">
        <v>68</v>
      </c>
      <c r="B175" s="263" t="str">
        <f>_xlfn.XLOOKUP($A175,Table_LuT_Deelnemers[ID Deelnemer],Table_LuT_Deelnemers[Verkorte Referentienaam Deelnemer],"&lt;Not in LuT&gt;",0,1)</f>
        <v>DN10</v>
      </c>
      <c r="C175" s="263" t="b">
        <f>_xlfn.XLOOKUP($A175,Table_LuT_Deelnemers[ID Deelnemer],Table_LuT_Deelnemers[Naam Organisatie],"",0,1)=""</f>
        <v>1</v>
      </c>
      <c r="D175" s="263"/>
      <c r="E175" s="230" t="str">
        <f>IF($C175,"",_xlfn.XLOOKUP($B175,Table_LuT_Deelnemers[Verkorte Referentienaam Deelnemer],Table_LuT_Deelnemers[Cash Bijdrage],"&lt;Not in LuT&gt;",0,1))</f>
        <v/>
      </c>
      <c r="F175" s="230" t="str">
        <f>IF($C175,"",_xlfn.XLOOKUP($B175,Table_LuT_Deelnemers[Verkorte Referentienaam Deelnemer],Table_LuT_Deelnemers[Gevraagde Subsidie FO],"&lt;Not in LuT&gt;",0,1))</f>
        <v/>
      </c>
    </row>
    <row r="176" spans="1:6" x14ac:dyDescent="0.25">
      <c r="A176" s="264" t="s">
        <v>68</v>
      </c>
      <c r="B176" s="263" t="str">
        <f>_xlfn.XLOOKUP($A176,Table_LuT_Deelnemers[ID Deelnemer],Table_LuT_Deelnemers[Verkorte Referentienaam Deelnemer],"&lt;Not in LuT&gt;",0,1)</f>
        <v>DN10</v>
      </c>
      <c r="C176" s="263" t="b">
        <f>_xlfn.XLOOKUP($A176,Table_LuT_Deelnemers[ID Deelnemer],Table_LuT_Deelnemers[Naam Organisatie],"",0,1)=""</f>
        <v>1</v>
      </c>
      <c r="D176" s="263"/>
      <c r="E176" s="15" t="s">
        <v>180</v>
      </c>
      <c r="F176" s="15" t="s">
        <v>219</v>
      </c>
    </row>
    <row r="177" spans="1:6" x14ac:dyDescent="0.25">
      <c r="A177" s="264" t="s">
        <v>68</v>
      </c>
      <c r="B177" s="263" t="str">
        <f>_xlfn.XLOOKUP($A177,Table_LuT_Deelnemers[ID Deelnemer],Table_LuT_Deelnemers[Verkorte Referentienaam Deelnemer],"&lt;Not in LuT&gt;",0,1)</f>
        <v>DN10</v>
      </c>
      <c r="C177" s="263" t="b">
        <f>_xlfn.XLOOKUP($A177,Table_LuT_Deelnemers[ID Deelnemer],Table_LuT_Deelnemers[Naam Organisatie],"",0,1)=""</f>
        <v>1</v>
      </c>
      <c r="D177" s="263"/>
      <c r="E177" s="230" t="str">
        <f>IF($C177,"",_xlfn.XLOOKUP($B177,Table_LuT_Deelnemers[Verkorte Referentienaam Deelnemer],Table_LuT_Deelnemers[Cash Ontvangen],"&lt;Not in LuT&gt;",0,1))</f>
        <v/>
      </c>
      <c r="F177" s="230" t="str">
        <f>IF($C177,"",_xlfn.XLOOKUP($B177,Table_LuT_Deelnemers[Verkorte Referentienaam Deelnemer],Table_LuT_Deelnemers[Gevraagde Subsidie IO],"&lt;Not in LuT&gt;",0,1))</f>
        <v/>
      </c>
    </row>
    <row r="178" spans="1:6" x14ac:dyDescent="0.25">
      <c r="A178" s="264" t="s">
        <v>68</v>
      </c>
      <c r="B178" s="263" t="str">
        <f>_xlfn.XLOOKUP($A178,Table_LuT_Deelnemers[ID Deelnemer],Table_LuT_Deelnemers[Verkorte Referentienaam Deelnemer],"&lt;Not in LuT&gt;",0,1)</f>
        <v>DN10</v>
      </c>
      <c r="C178" s="263" t="b">
        <f>_xlfn.XLOOKUP($A178,Table_LuT_Deelnemers[ID Deelnemer],Table_LuT_Deelnemers[Naam Organisatie],"",0,1)=""</f>
        <v>1</v>
      </c>
      <c r="D178" s="263"/>
      <c r="E178" s="15" t="s">
        <v>89</v>
      </c>
      <c r="F178" s="15" t="s">
        <v>220</v>
      </c>
    </row>
    <row r="179" spans="1:6" x14ac:dyDescent="0.25">
      <c r="A179" s="264" t="s">
        <v>68</v>
      </c>
      <c r="B179" s="263" t="str">
        <f>_xlfn.XLOOKUP($A179,Table_LuT_Deelnemers[ID Deelnemer],Table_LuT_Deelnemers[Verkorte Referentienaam Deelnemer],"&lt;Not in LuT&gt;",0,1)</f>
        <v>DN10</v>
      </c>
      <c r="C179" s="263" t="b">
        <f>_xlfn.XLOOKUP($A179,Table_LuT_Deelnemers[ID Deelnemer],Table_LuT_Deelnemers[Naam Organisatie],"",0,1)=""</f>
        <v>1</v>
      </c>
      <c r="D179" s="263"/>
      <c r="E179" s="230" t="str">
        <f>IF($C179,"",_xlfn.XLOOKUP($B179,Table_LuT_Deelnemers[Verkorte Referentienaam Deelnemer],Table_LuT_Deelnemers[In-kind Bijdrage],"&lt;Not in LuT&gt;",0,1))</f>
        <v/>
      </c>
      <c r="F179" s="230" t="str">
        <f>IF($C179,"",_xlfn.XLOOKUP($B179,Table_LuT_Deelnemers[Verkorte Referentienaam Deelnemer],Table_LuT_Deelnemers[Gevraagde Subsidie EO],"&lt;Not in LuT&gt;",0,1))</f>
        <v/>
      </c>
    </row>
    <row r="180" spans="1:6" x14ac:dyDescent="0.25">
      <c r="A180" s="264" t="s">
        <v>68</v>
      </c>
      <c r="B180" s="263" t="str">
        <f>_xlfn.XLOOKUP($A180,Table_LuT_Deelnemers[ID Deelnemer],Table_LuT_Deelnemers[Verkorte Referentienaam Deelnemer],"&lt;Not in LuT&gt;",0,1)</f>
        <v>DN10</v>
      </c>
      <c r="C180" s="263" t="b">
        <f>_xlfn.XLOOKUP($A180,Table_LuT_Deelnemers[ID Deelnemer],Table_LuT_Deelnemers[Naam Organisatie],"",0,1)=""</f>
        <v>1</v>
      </c>
      <c r="D180" s="263"/>
      <c r="E180" s="15" t="s">
        <v>54</v>
      </c>
    </row>
    <row r="181" spans="1:6" x14ac:dyDescent="0.25">
      <c r="A181" s="264" t="s">
        <v>68</v>
      </c>
      <c r="B181" s="263" t="str">
        <f>_xlfn.XLOOKUP($A181,Table_LuT_Deelnemers[ID Deelnemer],Table_LuT_Deelnemers[Verkorte Referentienaam Deelnemer],"&lt;Not in LuT&gt;",0,1)</f>
        <v>DN10</v>
      </c>
      <c r="C181" s="263" t="b">
        <f>_xlfn.XLOOKUP($A181,Table_LuT_Deelnemers[ID Deelnemer],Table_LuT_Deelnemers[Naam Organisatie],"",0,1)=""</f>
        <v>1</v>
      </c>
      <c r="D181" s="263"/>
      <c r="E181" s="231" t="str">
        <f>IF($C181,"",_xlfn.XLOOKUP($B181,Table_LuT_Deelnemers[Verkorte Referentienaam Deelnemer],Table_LuT_Deelnemers[Overige Subsidies],"&lt;Not in LuT&gt;",0,1))</f>
        <v/>
      </c>
    </row>
  </sheetData>
  <sheetProtection algorithmName="SHA-512" hashValue="KT5l8mCj9UHZ3CGkcsStQNl+Co0qmmzbzIY6Cj9nj35kcVYWAGE1TN2nhSct6GEuhYpd9/HzFr3UdsMFqLGqwg==" saltValue="YD3JgwkEJgTKkft7pbXY2w==" spinCount="100000" sheet="1" objects="1" scenarios="1" selectLockedCells="1"/>
  <mergeCells count="21">
    <mergeCell ref="E148:F148"/>
    <mergeCell ref="E155:F155"/>
    <mergeCell ref="E166:F166"/>
    <mergeCell ref="E173:F173"/>
    <mergeCell ref="E76:F76"/>
    <mergeCell ref="E83:F83"/>
    <mergeCell ref="E94:F94"/>
    <mergeCell ref="E101:F101"/>
    <mergeCell ref="E112:F112"/>
    <mergeCell ref="E130:F130"/>
    <mergeCell ref="E137:F137"/>
    <mergeCell ref="E1:F1"/>
    <mergeCell ref="E4:F4"/>
    <mergeCell ref="E11:F11"/>
    <mergeCell ref="E22:F22"/>
    <mergeCell ref="E29:F29"/>
    <mergeCell ref="E40:F40"/>
    <mergeCell ref="E47:F47"/>
    <mergeCell ref="E58:F58"/>
    <mergeCell ref="E65:F65"/>
    <mergeCell ref="E119:F119"/>
  </mergeCells>
  <printOptions gridLines="1"/>
  <pageMargins left="0.74803149606299213" right="0.74803149606299213" top="0.98425196850393704" bottom="0.98425196850393704" header="0.51181102362204722" footer="0.51181102362204722"/>
  <pageSetup paperSize="9" scale="21" orientation="portrait" horizontalDpi="4294967292" verticalDpi="300" r:id="rId1"/>
  <headerFooter alignWithMargins="0">
    <oddFooter>&amp;L&amp;8Erna Olislaegers
&amp;D at &amp;T&amp;C&amp;8&amp;P/&amp;N&amp;R&amp;8File: &amp;F
Sheet: &amp;A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075EB-A093-43A1-8FF2-74DC52F23F54}">
  <sheetPr codeName="Sheet71">
    <pageSetUpPr fitToPage="1"/>
  </sheetPr>
  <dimension ref="A1:BG33"/>
  <sheetViews>
    <sheetView topLeftCell="H1" zoomScale="85" zoomScaleNormal="85" workbookViewId="0">
      <pane ySplit="1" topLeftCell="A2" activePane="bottomLeft" state="frozen"/>
      <selection activeCell="AF1" sqref="AF1"/>
      <selection pane="bottomLeft" activeCell="AF1" sqref="AF1"/>
    </sheetView>
  </sheetViews>
  <sheetFormatPr defaultRowHeight="15" customHeight="1" x14ac:dyDescent="0.25"/>
  <cols>
    <col min="1" max="1" width="24.140625" style="3" customWidth="1"/>
    <col min="2" max="2" width="16" style="3" customWidth="1"/>
    <col min="3" max="3" width="14.85546875" style="3" customWidth="1"/>
    <col min="4" max="4" width="26.42578125" style="3" customWidth="1"/>
    <col min="5" max="5" width="30.7109375" style="3" customWidth="1"/>
    <col min="6" max="6" width="23" style="3" customWidth="1"/>
    <col min="7" max="9" width="12.7109375" style="3" customWidth="1"/>
    <col min="10" max="33" width="9.7109375" style="3" customWidth="1"/>
    <col min="34" max="54" width="12.7109375" style="3" customWidth="1"/>
    <col min="55" max="16384" width="9.140625" style="3"/>
  </cols>
  <sheetData>
    <row r="1" spans="1:59" s="237" customFormat="1" ht="75" x14ac:dyDescent="0.25">
      <c r="A1" s="6" t="s">
        <v>47</v>
      </c>
      <c r="B1" s="6" t="s">
        <v>48</v>
      </c>
      <c r="C1" s="6" t="s">
        <v>90</v>
      </c>
      <c r="D1" s="7" t="s">
        <v>49</v>
      </c>
      <c r="E1" s="7" t="s">
        <v>51</v>
      </c>
      <c r="F1" s="7" t="s">
        <v>1</v>
      </c>
      <c r="G1" s="7" t="s">
        <v>102</v>
      </c>
      <c r="H1" s="7" t="s">
        <v>123</v>
      </c>
      <c r="I1" s="19" t="s">
        <v>5</v>
      </c>
      <c r="J1" s="7" t="s">
        <v>158</v>
      </c>
      <c r="K1" s="7" t="s">
        <v>167</v>
      </c>
      <c r="L1" s="19" t="s">
        <v>168</v>
      </c>
      <c r="M1" s="13" t="s">
        <v>127</v>
      </c>
      <c r="N1" s="13" t="s">
        <v>128</v>
      </c>
      <c r="O1" s="13" t="s">
        <v>126</v>
      </c>
      <c r="P1" s="13" t="s">
        <v>129</v>
      </c>
      <c r="Q1" s="13" t="s">
        <v>130</v>
      </c>
      <c r="R1" s="13" t="s">
        <v>136</v>
      </c>
      <c r="S1" s="21" t="s">
        <v>188</v>
      </c>
      <c r="T1" s="13" t="s">
        <v>184</v>
      </c>
      <c r="U1" s="13" t="s">
        <v>132</v>
      </c>
      <c r="V1" s="13" t="s">
        <v>251</v>
      </c>
      <c r="W1" s="13" t="s">
        <v>134</v>
      </c>
      <c r="X1" s="13" t="s">
        <v>137</v>
      </c>
      <c r="Y1" s="13" t="s">
        <v>138</v>
      </c>
      <c r="Z1" s="13" t="s">
        <v>139</v>
      </c>
      <c r="AA1" s="13" t="s">
        <v>241</v>
      </c>
      <c r="AB1" s="13" t="s">
        <v>140</v>
      </c>
      <c r="AC1" s="13" t="s">
        <v>141</v>
      </c>
      <c r="AD1" s="13" t="s">
        <v>142</v>
      </c>
      <c r="AE1" s="13" t="s">
        <v>143</v>
      </c>
      <c r="AF1" s="13" t="s">
        <v>186</v>
      </c>
      <c r="AG1" s="13" t="s">
        <v>240</v>
      </c>
      <c r="AH1" s="21" t="s">
        <v>235</v>
      </c>
      <c r="AI1" s="371" t="s">
        <v>253</v>
      </c>
      <c r="AJ1" s="13" t="s">
        <v>243</v>
      </c>
      <c r="AK1" s="13" t="s">
        <v>244</v>
      </c>
      <c r="AL1" s="21" t="s">
        <v>246</v>
      </c>
      <c r="AM1" s="13" t="s">
        <v>144</v>
      </c>
      <c r="AN1" s="13" t="s">
        <v>145</v>
      </c>
      <c r="AO1" s="13" t="s">
        <v>146</v>
      </c>
      <c r="AP1" s="13" t="s">
        <v>191</v>
      </c>
      <c r="AQ1" s="13" t="s">
        <v>202</v>
      </c>
      <c r="AR1" s="13" t="s">
        <v>203</v>
      </c>
      <c r="AS1" s="13" t="s">
        <v>204</v>
      </c>
      <c r="AT1" s="13" t="s">
        <v>205</v>
      </c>
      <c r="AU1" s="238" t="s">
        <v>179</v>
      </c>
      <c r="AV1" s="13" t="s">
        <v>180</v>
      </c>
      <c r="AW1" s="13" t="s">
        <v>89</v>
      </c>
      <c r="AX1" s="13" t="s">
        <v>54</v>
      </c>
      <c r="AY1" s="13" t="s">
        <v>206</v>
      </c>
      <c r="AZ1" s="13" t="s">
        <v>207</v>
      </c>
      <c r="BA1" s="13" t="s">
        <v>208</v>
      </c>
      <c r="BB1" s="13" t="s">
        <v>209</v>
      </c>
      <c r="BC1" s="13" t="s">
        <v>55</v>
      </c>
      <c r="BD1" s="7"/>
      <c r="BE1" s="7"/>
      <c r="BF1" s="7"/>
      <c r="BG1" s="7"/>
    </row>
    <row r="2" spans="1:59" ht="15" customHeight="1" x14ac:dyDescent="0.25">
      <c r="A2" s="2" t="s">
        <v>59</v>
      </c>
      <c r="B2" s="2" t="s">
        <v>79</v>
      </c>
      <c r="C2" s="2" t="s">
        <v>91</v>
      </c>
      <c r="D2" s="3" t="str">
        <f>Table_LuT_Deelnemers[[#This Row],[ID Deelnemer]]</f>
        <v>Deelnemer 1 - Penvoerder</v>
      </c>
      <c r="E2" s="3" t="str" cm="1">
        <f t="array" ref="E2">IF(NOT(Table_LuT_Deelnemers[[#This Row],[DN niet leeg?]]),"",_xlfn.XLOOKUP(Table_LuT_Deelnemers[[#This Row],[ID Deelnemer]],INDEX(Range_Deelnemer_Nrs,,1),INDEX(Range_Deelnemer_Nrs,,2),"",0,1))</f>
        <v/>
      </c>
      <c r="F2" s="3" t="str" cm="1">
        <f t="array" ref="F2">IF(NOT(Table_LuT_Deelnemers[[#This Row],[Type Organisatie niet leeg?]]),"",_xlfn.XLOOKUP(Table_LuT_Deelnemers[[#This Row],[ID Deelnemer]],INDEX(Range_Deelnemer_Nrs,,1),INDEX(Range_Deelnemer_Nrs,,3),"",0,1))</f>
        <v/>
      </c>
      <c r="G2" s="3" t="str" cm="1">
        <f t="array" ref="G2">IF(NOT(Table_LuT_Deelnemers[[#This Row],[KVK niet leeg?]]),"",_xlfn.XLOOKUP(Table_LuT_Deelnemers[[#This Row],[ID Deelnemer]],INDEX(Range_Deelnemer_Nrs,,1),INDEX(Range_Deelnemer_Nrs,,4),"",0,1))</f>
        <v/>
      </c>
      <c r="H2" s="5" t="str" cm="1">
        <f t="array" ref="H2">IF(NOT(Table_LuT_Deelnemers[[#This Row],[Is Buitenlandse organisatie]]),"",_xlfn.XLOOKUP(Table_LuT_Deelnemers[[#This Row],[ID Deelnemer]],INDEX(Range_Deelnemer_Nrs,,1),INDEX(Range_Deelnemer_Nrs,,5),"",0,1))</f>
        <v/>
      </c>
      <c r="I2" s="20" t="str" cm="1">
        <f t="array" aca="1" ref="I2" ca="1">IF(INDIRECT("'"&amp;Table_LuT_Deelnemers[[#This Row],[Naam Sheet]]&amp;"'!Kostensystematiek")="[Maak een keuze]","",INDIRECT("'"&amp;Table_LuT_Deelnemers[[#This Row],[Naam Sheet]]&amp;"'!Kostensystematiek"))</f>
        <v/>
      </c>
      <c r="J2" s="3" t="b">
        <f>Table_LuT_Deelnemers[[#This Row],[Type Organisatie]]="MKB"</f>
        <v>0</v>
      </c>
      <c r="K2" s="3" t="b">
        <f>Table_LuT_Deelnemers[[#This Row],[Type Organisatie]]="Onderzoeksorganisatie"</f>
        <v>0</v>
      </c>
      <c r="L2" s="20" t="b">
        <f>Table_LuT_Deelnemers[[#This Row],[Verkorte Referentienaam Deelnemer]]="DN1"</f>
        <v>1</v>
      </c>
      <c r="M2" s="3" t="b">
        <f t="shared" ref="M2:M11" si="0">NOT(ISBLANK(Deelnemer_1))</f>
        <v>0</v>
      </c>
      <c r="N2" s="3" t="b">
        <f t="shared" ref="N2:N11" si="1">NOT(ISBLANK(Deelnemer_2))</f>
        <v>0</v>
      </c>
      <c r="O2" s="3" t="b" cm="1">
        <f t="array" ref="O2">NOT(ISBLANK(_xlfn.XLOOKUP(Table_LuT_Deelnemers[[#This Row],[ID Deelnemer]],INDEX(Range_Deelnemer_Nrs,,1),INDEX(Range_Deelnemer_Nrs,,2),"",0,1)))</f>
        <v>0</v>
      </c>
      <c r="P2" s="3" t="b" cm="1">
        <f t="array" ref="P2">_xlfn.XLOOKUP(Table_LuT_Deelnemers[[#This Row],[ID Deelnemer]],INDEX(Range_Deelnemer_Nrs,,1),INDEX(Range_Deelnemer_Nrs,,3),"",0,1)&lt;&gt;"[Maak een keuze]"</f>
        <v>0</v>
      </c>
      <c r="Q2" s="3" t="b" cm="1">
        <f t="array" ref="Q2">NOT(ISBLANK(_xlfn.XLOOKUP(Table_LuT_Deelnemers[[#This Row],[ID Deelnemer]],INDEX(Range_Deelnemer_Nrs,,1),INDEX(Range_Deelnemer_Nrs,,4),"",0,1)))</f>
        <v>0</v>
      </c>
      <c r="R2" s="3" t="b" cm="1">
        <f t="array" ref="R2">NOT(ISBLANK(_xlfn.XLOOKUP(Table_LuT_Deelnemers[[#This Row],[ID Deelnemer]],INDEX(Range_Deelnemer_Nrs,,1),INDEX(Range_Deelnemer_Nrs,,5),"",0,1)))</f>
        <v>0</v>
      </c>
      <c r="S2" s="20" t="b" cm="1">
        <f t="array" aca="1" ref="S2" ca="1">INDIRECT("'"&amp;Table_LuT_Deelnemers[[#This Row],[Naam Sheet]]&amp;"'!Kostensystematiek")&lt;&gt;"[Maak een keuze]"</f>
        <v>0</v>
      </c>
      <c r="T2" s="3" t="b">
        <f>OR(NOT(Table_LuT_Deelnemers[[#This Row],[DN niet leeg?]]),Table_LuT_Deelnemers[[#This Row],[Is OO?]],Table_LuT_Deelnemers[[#This Row],[Is MKB?]])</f>
        <v>1</v>
      </c>
      <c r="U2" s="3" t="b">
        <f>OR(Table_LuT_Deelnemers[[#This Row],[Verkorte Referentienaam Deelnemer]]&lt;&gt;"DN1",NOT(Table_LuT_Deelnemers[[#This Row],[Penvoerder niet leeg?]]),AND(Subsidie_instrument&lt;&gt;"[Maak een keuze]",NOT(ISBLANK(Projecttitel)),NOT(ISBLANK(Projectacroniem))))</f>
        <v>1</v>
      </c>
      <c r="V2" s="3" t="b">
        <f>LEN(Projectacroniem)&lt;=30</f>
        <v>1</v>
      </c>
      <c r="W2" s="3" t="b">
        <f>OR(Table_LuT_Deelnemers[[#This Row],[Verkorte Referentienaam Deelnemer]]&lt;&gt;"DN1",Table_LuT_Deelnemers[[#This Row],[Penvoerder niet leeg?]],NOT(Table_LuT_Deelnemers[[#This Row],[DN2 niet leeg?]]))</f>
        <v>1</v>
      </c>
      <c r="X2" s="3" t="b">
        <f>OR(Table_LuT_Deelnemers[[#This Row],[Verkorte Referentienaam Deelnemer]]&lt;&gt;"DN2",NOT(_xlfn.XOR(Table_LuT_Deelnemers[[#This Row],[Penvoerder niet leeg?]],Table_LuT_Deelnemers[[#This Row],[DN2 niet leeg?]])))</f>
        <v>1</v>
      </c>
      <c r="Y2" s="3" t="b">
        <f>OR(Table_LuT_Deelnemers[[#This Row],[Verkorte Referentienaam Deelnemer]]="DN1",NOT(Table_LuT_Deelnemers[[#This Row],[DN niet leeg?]]),AND(O1:O$2))</f>
        <v>1</v>
      </c>
      <c r="Z2" s="3" t="b">
        <f>IF(Table_LuT_Deelnemers[[#This Row],[Verkorte Referentienaam Deelnemer]]="DN1",OR(Table_LuT_Deelnemers[[#This Row],[DN niet leeg?]],NOT(Table_LuT_Deelnemers[[#This Row],[KVK niet leeg?]])),OR(Table_LuT_Deelnemers[[#This Row],[DN niet leeg?]],AND(NOT(Table_LuT_Deelnemers[[#This Row],[Type Organisatie niet leeg?]]),NOT(Table_LuT_Deelnemers[[#This Row],[KVK niet leeg?]]),NOT(Table_LuT_Deelnemers[[#This Row],[Is Buitenlandse organisatie]]))))</f>
        <v>1</v>
      </c>
      <c r="AA2" s="3" t="b">
        <f>OR(NOT(Table_LuT_Deelnemers[[#This Row],[DN niet leeg?]]),NOT(Table_LuT_Deelnemers[[#This Row],[DN2 niet leeg?]]),OR(Table_LuT_Deelnemers[Is OO?]))</f>
        <v>1</v>
      </c>
      <c r="AB2" s="3" t="b">
        <f>OR(Table_LuT_Deelnemers[[#This Row],[Verkorte Referentienaam Deelnemer]]="DN1",NOT(_xlfn.XOR(Table_LuT_Deelnemers[[#This Row],[DN niet leeg?]],Table_LuT_Deelnemers[[#This Row],[Type Organisatie niet leeg?]])))</f>
        <v>1</v>
      </c>
      <c r="AC2" s="3" t="b">
        <f>OR(Table_LuT_Deelnemers[[#This Row],[Verkorte Referentienaam Deelnemer]]&lt;&gt;"DN1",NOT(Table_LuT_Deelnemers[[#This Row],[Penvoerder niet leeg?]]),NOT(Table_LuT_Deelnemers[[#This Row],[Is Buitenlandse organisatie]]))</f>
        <v>1</v>
      </c>
      <c r="AD2" s="3" t="b">
        <f>OR(NOT(Table_LuT_Deelnemers[[#This Row],[DN niet leeg?]]),Table_LuT_Deelnemers[[#This Row],[Is Buitenlandse organisatie]],Table_LuT_Deelnemers[[#This Row],[KVK niet leeg?]])</f>
        <v>1</v>
      </c>
      <c r="AE2" s="3" t="b">
        <f>OR(NOT(Table_LuT_Deelnemers[[#This Row],[DN niet leeg?]]),NOT(Table_LuT_Deelnemers[[#This Row],[Is Buitenlandse organisatie]]),NOT(Table_LuT_Deelnemers[[#This Row],[KVK niet leeg?]]))</f>
        <v>1</v>
      </c>
      <c r="AF2" s="3" t="b">
        <f ca="1">OR(NOT(Table_LuT_Deelnemers[[#This Row],[DN niet leeg?]]),Table_LuT_Deelnemers[[#This Row],[Kostensystematiek niet leeg?]])</f>
        <v>1</v>
      </c>
      <c r="AG2" s="3" t="b" cm="1">
        <f t="array" ref="AG2">OR(NOT(Table_LuT_Deelnemers[[#This Row],[Is Penvoerder?]]),NOT(Table_LuT_Deelnemers[[#This Row],[DN niet leeg?]]),AND(OR(Var_Sub.instr.="MKB hightech",Table_LuT_Deelnemers[[#This Row],[Is OO?]]),OR(Var_Sub.instr.&lt;&gt;"MKB hightech",Table_LuT_Deelnemers[[#This Row],[Is MKB?]])))</f>
        <v>1</v>
      </c>
      <c r="AH2" s="20" t="b" cm="1">
        <f t="array" ref="AH2">OR(NOT(Table_LuT_Deelnemers[[#This Row],[DN niet leeg?]]),Var_Sub.instr.&lt;&gt;"MKB hightech",Table_LuT_Deelnemers[[#This Row],[Is OO?]],Table_LuT_Deelnemers[[#This Row],[Is MKB?]])</f>
        <v>1</v>
      </c>
      <c r="AI2" s="372" t="b">
        <f ca="1">AND(Table_LuT_Deelnemers[[#This Row],[MKB-Consortium - part?]:[Check 200]])</f>
        <v>1</v>
      </c>
      <c r="AJ2" s="12">
        <f>SUMIFS(Table_LuT_Deelnemers[Kosten Totaal],Table_LuT_Deelnemers[Is MKB?],TRUE)</f>
        <v>0</v>
      </c>
      <c r="AK2" s="12">
        <f>SUMIFS(Table_LuT_Deelnemers[Kosten Totaal],Table_LuT_Deelnemers[Is OO?],TRUE)</f>
        <v>0</v>
      </c>
      <c r="AL2" s="306" t="b" cm="1">
        <f t="array" ref="AL2">IF(Var_Sub.instr.="MKB hightech",Table_LuT_Deelnemers[[#This Row],[SUM Kosten OOs]]/Table_LuT_Deelnemers[[#This Row],[SUM Kosten MKBs]]&lt;=0.5,TRUE)</f>
        <v>1</v>
      </c>
      <c r="AM2" s="9" cm="1">
        <f t="array" aca="1" ref="AM2" ca="1">INDIRECT("Kst_FO_"&amp;Table_LuT_Deelnemers[[#This Row],[Verkorte Referentienaam Deelnemer]])</f>
        <v>0</v>
      </c>
      <c r="AN2" s="9" cm="1">
        <f t="array" aca="1" ref="AN2" ca="1">INDIRECT("Kst_IO_"&amp;Table_LuT_Deelnemers[[#This Row],[Verkorte Referentienaam Deelnemer]])</f>
        <v>0</v>
      </c>
      <c r="AO2" s="9" cm="1">
        <f t="array" aca="1" ref="AO2" ca="1">INDIRECT("Kst_EO_"&amp;Table_LuT_Deelnemers[[#This Row],[Verkorte Referentienaam Deelnemer]])</f>
        <v>0</v>
      </c>
      <c r="AP2" s="9" cm="1">
        <f t="array" aca="1" ref="AP2" ca="1">INDIRECT("Kst_Tot_"&amp;Table_LuT_Deelnemers[[#This Row],[Verkorte Referentienaam Deelnemer]])</f>
        <v>0</v>
      </c>
      <c r="AQ2" s="9" cm="1">
        <f t="array" aca="1" ref="AQ2" ca="1">INDIRECT("Max_Sub_FO_"&amp;Table_LuT_Deelnemers[[#This Row],[Verkorte Referentienaam Deelnemer]])</f>
        <v>0</v>
      </c>
      <c r="AR2" s="9" cm="1">
        <f t="array" aca="1" ref="AR2" ca="1">INDIRECT("Max_Sub_IO_"&amp;Table_LuT_Deelnemers[[#This Row],[Verkorte Referentienaam Deelnemer]])</f>
        <v>0</v>
      </c>
      <c r="AS2" s="9" cm="1">
        <f t="array" aca="1" ref="AS2" ca="1">INDIRECT("Max_Sub_EO_"&amp;Table_LuT_Deelnemers[[#This Row],[Verkorte Referentienaam Deelnemer]])</f>
        <v>0</v>
      </c>
      <c r="AT2" s="9" cm="1">
        <f t="array" aca="1" ref="AT2" ca="1">INDIRECT("Max_Sub_"&amp;Table_LuT_Deelnemers[[#This Row],[Verkorte Referentienaam Deelnemer]])</f>
        <v>0</v>
      </c>
      <c r="AU2" s="235" cm="1">
        <f t="array" aca="1" ref="AU2" ca="1">INDIRECT("Cash_"&amp;Table_LuT_Deelnemers[[#This Row],[Verkorte Referentienaam Deelnemer]])</f>
        <v>0</v>
      </c>
      <c r="AV2" s="9" cm="1">
        <f t="array" aca="1" ref="AV2" ca="1">INDIRECT("Cash_Ontvangen_"&amp;Table_LuT_Deelnemers[[#This Row],[Verkorte Referentienaam Deelnemer]])</f>
        <v>0</v>
      </c>
      <c r="AW2" s="9" cm="1">
        <f t="array" aca="1" ref="AW2" ca="1">INDIRECT("In_kind_"&amp;Table_LuT_Deelnemers[[#This Row],[Verkorte Referentienaam Deelnemer]])</f>
        <v>0</v>
      </c>
      <c r="AX2" s="9" cm="1">
        <f t="array" aca="1" ref="AX2" ca="1">INDIRECT("Overige_Subsidies_"&amp;Table_LuT_Deelnemers[[#This Row],[Verkorte Referentienaam Deelnemer]])</f>
        <v>0</v>
      </c>
      <c r="AY2" s="9" cm="1">
        <f t="array" aca="1" ref="AY2" ca="1">INDIRECT("Subsidie_FO_"&amp;Table_LuT_Deelnemers[[#This Row],[Verkorte Referentienaam Deelnemer]])</f>
        <v>0</v>
      </c>
      <c r="AZ2" s="9" cm="1">
        <f t="array" aca="1" ref="AZ2" ca="1">INDIRECT("Subsidie_IO_"&amp;Table_LuT_Deelnemers[[#This Row],[Verkorte Referentienaam Deelnemer]])</f>
        <v>0</v>
      </c>
      <c r="BA2" s="9" cm="1">
        <f t="array" aca="1" ref="BA2" ca="1">INDIRECT("Subsidie_EO_"&amp;Table_LuT_Deelnemers[[#This Row],[Verkorte Referentienaam Deelnemer]])</f>
        <v>0</v>
      </c>
      <c r="BB2" s="9" cm="1">
        <f t="array" aca="1" ref="BB2" ca="1">INDIRECT("Subsidie_"&amp;Table_LuT_Deelnemers[[#This Row],[Verkorte Referentienaam Deelnemer]])</f>
        <v>0</v>
      </c>
      <c r="BC2" s="9" cm="1">
        <f t="array" aca="1" ref="BC2" ca="1">INDIRECT("Fin_Tot_"&amp;Table_LuT_Deelnemers[[#This Row],[Verkorte Referentienaam Deelnemer]])</f>
        <v>0</v>
      </c>
    </row>
    <row r="3" spans="1:59" ht="15" customHeight="1" x14ac:dyDescent="0.25">
      <c r="A3" s="2" t="s">
        <v>60</v>
      </c>
      <c r="B3" s="2" t="s">
        <v>69</v>
      </c>
      <c r="C3" s="2" t="s">
        <v>92</v>
      </c>
      <c r="D3" s="3" t="str">
        <f>Table_LuT_Deelnemers[[#This Row],[ID Deelnemer]]</f>
        <v>Deelnemer 2</v>
      </c>
      <c r="E3" s="3" t="str" cm="1">
        <f t="array" ref="E3">IF(NOT(Table_LuT_Deelnemers[[#This Row],[DN niet leeg?]]),"",_xlfn.XLOOKUP(Table_LuT_Deelnemers[[#This Row],[ID Deelnemer]],INDEX(Range_Deelnemer_Nrs,,1),INDEX(Range_Deelnemer_Nrs,,2),"",0,1))</f>
        <v/>
      </c>
      <c r="F3" s="3" t="str" cm="1">
        <f t="array" ref="F3">IF(NOT(Table_LuT_Deelnemers[[#This Row],[Type Organisatie niet leeg?]]),"",_xlfn.XLOOKUP(Table_LuT_Deelnemers[[#This Row],[ID Deelnemer]],INDEX(Range_Deelnemer_Nrs,,1),INDEX(Range_Deelnemer_Nrs,,3),"",0,1))</f>
        <v/>
      </c>
      <c r="G3" s="3" t="str" cm="1">
        <f t="array" ref="G3">IF(NOT(Table_LuT_Deelnemers[[#This Row],[KVK niet leeg?]]),"",_xlfn.XLOOKUP(Table_LuT_Deelnemers[[#This Row],[ID Deelnemer]],INDEX(Range_Deelnemer_Nrs,,1),INDEX(Range_Deelnemer_Nrs,,4),"",0,1))</f>
        <v/>
      </c>
      <c r="H3" s="5" t="str" cm="1">
        <f t="array" ref="H3">IF(NOT(Table_LuT_Deelnemers[[#This Row],[Is Buitenlandse organisatie]]),"",_xlfn.XLOOKUP(Table_LuT_Deelnemers[[#This Row],[ID Deelnemer]],INDEX(Range_Deelnemer_Nrs,,1),INDEX(Range_Deelnemer_Nrs,,5),"",0,1))</f>
        <v/>
      </c>
      <c r="I3" s="20" t="str" cm="1">
        <f t="array" aca="1" ref="I3" ca="1">IF(INDIRECT("'"&amp;Table_LuT_Deelnemers[[#This Row],[Naam Sheet]]&amp;"'!Kostensystematiek")="[Maak een keuze]","",INDIRECT("'"&amp;Table_LuT_Deelnemers[[#This Row],[Naam Sheet]]&amp;"'!Kostensystematiek"))</f>
        <v/>
      </c>
      <c r="J3" s="3" t="b">
        <f>Table_LuT_Deelnemers[[#This Row],[Type Organisatie]]="MKB"</f>
        <v>0</v>
      </c>
      <c r="K3" s="3" t="b">
        <f>Table_LuT_Deelnemers[[#This Row],[Type Organisatie]]="Onderzoeksorganisatie"</f>
        <v>0</v>
      </c>
      <c r="L3" s="20" t="b">
        <f>Table_LuT_Deelnemers[[#This Row],[Verkorte Referentienaam Deelnemer]]="DN1"</f>
        <v>0</v>
      </c>
      <c r="M3" s="3" t="b">
        <f t="shared" si="0"/>
        <v>0</v>
      </c>
      <c r="N3" s="3" t="b">
        <f t="shared" si="1"/>
        <v>0</v>
      </c>
      <c r="O3" s="3" t="b" cm="1">
        <f t="array" ref="O3">NOT(ISBLANK(_xlfn.XLOOKUP(Table_LuT_Deelnemers[[#This Row],[ID Deelnemer]],INDEX(Range_Deelnemer_Nrs,,1),INDEX(Range_Deelnemer_Nrs,,2),"",0,1)))</f>
        <v>0</v>
      </c>
      <c r="P3" s="3" t="b" cm="1">
        <f t="array" ref="P3">_xlfn.XLOOKUP(Table_LuT_Deelnemers[[#This Row],[ID Deelnemer]],INDEX(Range_Deelnemer_Nrs,,1),INDEX(Range_Deelnemer_Nrs,,3),"",0,1)&lt;&gt;"[Maak een keuze]"</f>
        <v>0</v>
      </c>
      <c r="Q3" s="3" t="b" cm="1">
        <f t="array" ref="Q3">NOT(ISBLANK(_xlfn.XLOOKUP(Table_LuT_Deelnemers[[#This Row],[ID Deelnemer]],INDEX(Range_Deelnemer_Nrs,,1),INDEX(Range_Deelnemer_Nrs,,4),"",0,1)))</f>
        <v>0</v>
      </c>
      <c r="R3" s="3" t="b" cm="1">
        <f t="array" ref="R3">NOT(ISBLANK(_xlfn.XLOOKUP(Table_LuT_Deelnemers[[#This Row],[ID Deelnemer]],INDEX(Range_Deelnemer_Nrs,,1),INDEX(Range_Deelnemer_Nrs,,5),"",0,1)))</f>
        <v>0</v>
      </c>
      <c r="S3" s="20" t="b" cm="1">
        <f t="array" aca="1" ref="S3" ca="1">INDIRECT("'"&amp;Table_LuT_Deelnemers[[#This Row],[Naam Sheet]]&amp;"'!Kostensystematiek")&lt;&gt;"[Maak een keuze]"</f>
        <v>0</v>
      </c>
      <c r="T3" s="3" t="b">
        <f>OR(NOT(Table_LuT_Deelnemers[[#This Row],[DN niet leeg?]]),Table_LuT_Deelnemers[[#This Row],[Is OO?]],Table_LuT_Deelnemers[[#This Row],[Is MKB?]])</f>
        <v>1</v>
      </c>
      <c r="U3" s="3" t="b">
        <f>OR(Table_LuT_Deelnemers[[#This Row],[Verkorte Referentienaam Deelnemer]]&lt;&gt;"DN1",NOT(Table_LuT_Deelnemers[[#This Row],[Penvoerder niet leeg?]]),AND(Subsidie_instrument&lt;&gt;"[Maak een keuze]",NOT(ISBLANK(Projecttitel)),NOT(ISBLANK(Projectacroniem))))</f>
        <v>1</v>
      </c>
      <c r="V3" s="3" t="b">
        <f>LEN(Projectacroniem)&lt;=30</f>
        <v>1</v>
      </c>
      <c r="W3" s="3" t="b">
        <f>OR(Table_LuT_Deelnemers[[#This Row],[Verkorte Referentienaam Deelnemer]]&lt;&gt;"DN1",Table_LuT_Deelnemers[[#This Row],[Penvoerder niet leeg?]],NOT(Table_LuT_Deelnemers[[#This Row],[DN2 niet leeg?]]))</f>
        <v>1</v>
      </c>
      <c r="X3" s="3" t="b">
        <f>OR(Table_LuT_Deelnemers[[#This Row],[Verkorte Referentienaam Deelnemer]]&lt;&gt;"DN2",NOT(_xlfn.XOR(Table_LuT_Deelnemers[[#This Row],[Penvoerder niet leeg?]],Table_LuT_Deelnemers[[#This Row],[DN2 niet leeg?]])))</f>
        <v>1</v>
      </c>
      <c r="Y3" s="3" t="b">
        <f>OR(Table_LuT_Deelnemers[[#This Row],[Verkorte Referentienaam Deelnemer]]="DN1",NOT(Table_LuT_Deelnemers[[#This Row],[DN niet leeg?]]),AND(O$2:O2))</f>
        <v>1</v>
      </c>
      <c r="Z3" s="3" t="b">
        <f>IF(Table_LuT_Deelnemers[[#This Row],[Verkorte Referentienaam Deelnemer]]="DN1",OR(Table_LuT_Deelnemers[[#This Row],[DN niet leeg?]],NOT(Table_LuT_Deelnemers[[#This Row],[KVK niet leeg?]])),OR(Table_LuT_Deelnemers[[#This Row],[DN niet leeg?]],AND(NOT(Table_LuT_Deelnemers[[#This Row],[Type Organisatie niet leeg?]]),NOT(Table_LuT_Deelnemers[[#This Row],[KVK niet leeg?]]),NOT(Table_LuT_Deelnemers[[#This Row],[Is Buitenlandse organisatie]]))))</f>
        <v>1</v>
      </c>
      <c r="AA3" s="3" t="b">
        <f>OR(NOT(Table_LuT_Deelnemers[[#This Row],[DN niet leeg?]]),NOT(Table_LuT_Deelnemers[[#This Row],[DN2 niet leeg?]]),OR(Table_LuT_Deelnemers[Is OO?]))</f>
        <v>1</v>
      </c>
      <c r="AB3" s="3" t="b">
        <f>OR(Table_LuT_Deelnemers[[#This Row],[Verkorte Referentienaam Deelnemer]]="DN1",NOT(_xlfn.XOR(Table_LuT_Deelnemers[[#This Row],[DN niet leeg?]],Table_LuT_Deelnemers[[#This Row],[Type Organisatie niet leeg?]])))</f>
        <v>1</v>
      </c>
      <c r="AC3" s="3" t="b">
        <f>OR(Table_LuT_Deelnemers[[#This Row],[Verkorte Referentienaam Deelnemer]]&lt;&gt;"DN1",NOT(Table_LuT_Deelnemers[[#This Row],[Penvoerder niet leeg?]]),NOT(Table_LuT_Deelnemers[[#This Row],[Is Buitenlandse organisatie]]))</f>
        <v>1</v>
      </c>
      <c r="AD3" s="3" t="b">
        <f>OR(NOT(Table_LuT_Deelnemers[[#This Row],[DN niet leeg?]]),Table_LuT_Deelnemers[[#This Row],[Is Buitenlandse organisatie]],Table_LuT_Deelnemers[[#This Row],[KVK niet leeg?]])</f>
        <v>1</v>
      </c>
      <c r="AE3" s="3" t="b">
        <f>OR(NOT(Table_LuT_Deelnemers[[#This Row],[DN niet leeg?]]),NOT(Table_LuT_Deelnemers[[#This Row],[Is Buitenlandse organisatie]]),NOT(Table_LuT_Deelnemers[[#This Row],[KVK niet leeg?]]))</f>
        <v>1</v>
      </c>
      <c r="AF3" s="3" t="b">
        <f ca="1">OR(NOT(Table_LuT_Deelnemers[[#This Row],[DN niet leeg?]]),Table_LuT_Deelnemers[[#This Row],[Kostensystematiek niet leeg?]])</f>
        <v>1</v>
      </c>
      <c r="AG3" s="3" t="b" cm="1">
        <f t="array" ref="AG3">OR(NOT(Table_LuT_Deelnemers[[#This Row],[Is Penvoerder?]]),NOT(Table_LuT_Deelnemers[[#This Row],[DN niet leeg?]]),AND(OR(Var_Sub.instr.="MKB hightech",Table_LuT_Deelnemers[[#This Row],[Is OO?]]),OR(Var_Sub.instr.&lt;&gt;"MKB hightech",Table_LuT_Deelnemers[[#This Row],[Is MKB?]])))</f>
        <v>1</v>
      </c>
      <c r="AH3" s="20" t="b" cm="1">
        <f t="array" ref="AH3">OR(NOT(Table_LuT_Deelnemers[[#This Row],[DN niet leeg?]]),Var_Sub.instr.&lt;&gt;"MKB hightech",Table_LuT_Deelnemers[[#This Row],[Is OO?]],Table_LuT_Deelnemers[[#This Row],[Is MKB?]])</f>
        <v>1</v>
      </c>
      <c r="AI3" s="372" t="b">
        <f ca="1">AND(Table_LuT_Deelnemers[[#This Row],[MKB-Consortium - part?]:[Check 200]])</f>
        <v>1</v>
      </c>
      <c r="AJ3" s="12">
        <f>SUMIFS(Table_LuT_Deelnemers[Kosten Totaal],Table_LuT_Deelnemers[Is MKB?],TRUE)</f>
        <v>0</v>
      </c>
      <c r="AK3" s="12">
        <f>SUMIFS(Table_LuT_Deelnemers[Kosten Totaal],Table_LuT_Deelnemers[Is OO?],TRUE)</f>
        <v>0</v>
      </c>
      <c r="AL3" s="306" t="b" cm="1">
        <f t="array" ref="AL3">IF(Var_Sub.instr.="MKB hightech",Table_LuT_Deelnemers[[#This Row],[SUM Kosten OOs]]/Table_LuT_Deelnemers[[#This Row],[SUM Kosten MKBs]]&lt;=0.5,TRUE)</f>
        <v>1</v>
      </c>
      <c r="AM3" s="12" cm="1">
        <f t="array" aca="1" ref="AM3" ca="1">INDIRECT("Kst_FO_"&amp;Table_LuT_Deelnemers[[#This Row],[Verkorte Referentienaam Deelnemer]])</f>
        <v>0</v>
      </c>
      <c r="AN3" s="12" cm="1">
        <f t="array" aca="1" ref="AN3" ca="1">INDIRECT("Kst_IO_"&amp;Table_LuT_Deelnemers[[#This Row],[Verkorte Referentienaam Deelnemer]])</f>
        <v>0</v>
      </c>
      <c r="AO3" s="12" cm="1">
        <f t="array" aca="1" ref="AO3" ca="1">INDIRECT("Kst_EO_"&amp;Table_LuT_Deelnemers[[#This Row],[Verkorte Referentienaam Deelnemer]])</f>
        <v>0</v>
      </c>
      <c r="AP3" s="12" cm="1">
        <f t="array" aca="1" ref="AP3" ca="1">INDIRECT("Kst_Tot_"&amp;Table_LuT_Deelnemers[[#This Row],[Verkorte Referentienaam Deelnemer]])</f>
        <v>0</v>
      </c>
      <c r="AQ3" s="12" cm="1">
        <f t="array" aca="1" ref="AQ3" ca="1">INDIRECT("Max_Sub_FO_"&amp;Table_LuT_Deelnemers[[#This Row],[Verkorte Referentienaam Deelnemer]])</f>
        <v>0</v>
      </c>
      <c r="AR3" s="12" cm="1">
        <f t="array" aca="1" ref="AR3" ca="1">INDIRECT("Max_Sub_IO_"&amp;Table_LuT_Deelnemers[[#This Row],[Verkorte Referentienaam Deelnemer]])</f>
        <v>0</v>
      </c>
      <c r="AS3" s="12" cm="1">
        <f t="array" aca="1" ref="AS3" ca="1">INDIRECT("Max_Sub_EO_"&amp;Table_LuT_Deelnemers[[#This Row],[Verkorte Referentienaam Deelnemer]])</f>
        <v>0</v>
      </c>
      <c r="AT3" s="12" cm="1">
        <f t="array" aca="1" ref="AT3" ca="1">INDIRECT("Max_Sub_"&amp;Table_LuT_Deelnemers[[#This Row],[Verkorte Referentienaam Deelnemer]])</f>
        <v>0</v>
      </c>
      <c r="AU3" s="236" cm="1">
        <f t="array" aca="1" ref="AU3" ca="1">INDIRECT("Cash_"&amp;Table_LuT_Deelnemers[[#This Row],[Verkorte Referentienaam Deelnemer]])</f>
        <v>0</v>
      </c>
      <c r="AV3" s="12" cm="1">
        <f t="array" aca="1" ref="AV3" ca="1">INDIRECT("Cash_Ontvangen_"&amp;Table_LuT_Deelnemers[[#This Row],[Verkorte Referentienaam Deelnemer]])</f>
        <v>0</v>
      </c>
      <c r="AW3" s="12" cm="1">
        <f t="array" aca="1" ref="AW3" ca="1">INDIRECT("In_kind_"&amp;Table_LuT_Deelnemers[[#This Row],[Verkorte Referentienaam Deelnemer]])</f>
        <v>0</v>
      </c>
      <c r="AX3" s="12" cm="1">
        <f t="array" aca="1" ref="AX3" ca="1">INDIRECT("Overige_Subsidies_"&amp;Table_LuT_Deelnemers[[#This Row],[Verkorte Referentienaam Deelnemer]])</f>
        <v>0</v>
      </c>
      <c r="AY3" s="12" cm="1">
        <f t="array" aca="1" ref="AY3" ca="1">INDIRECT("Subsidie_FO_"&amp;Table_LuT_Deelnemers[[#This Row],[Verkorte Referentienaam Deelnemer]])</f>
        <v>0</v>
      </c>
      <c r="AZ3" s="12" cm="1">
        <f t="array" aca="1" ref="AZ3" ca="1">INDIRECT("Subsidie_IO_"&amp;Table_LuT_Deelnemers[[#This Row],[Verkorte Referentienaam Deelnemer]])</f>
        <v>0</v>
      </c>
      <c r="BA3" s="12" cm="1">
        <f t="array" aca="1" ref="BA3" ca="1">INDIRECT("Subsidie_EO_"&amp;Table_LuT_Deelnemers[[#This Row],[Verkorte Referentienaam Deelnemer]])</f>
        <v>0</v>
      </c>
      <c r="BB3" s="12" cm="1">
        <f t="array" aca="1" ref="BB3" ca="1">INDIRECT("Subsidie_"&amp;Table_LuT_Deelnemers[[#This Row],[Verkorte Referentienaam Deelnemer]])</f>
        <v>0</v>
      </c>
      <c r="BC3" s="12" cm="1">
        <f t="array" aca="1" ref="BC3" ca="1">INDIRECT("Fin_Tot_"&amp;Table_LuT_Deelnemers[[#This Row],[Verkorte Referentienaam Deelnemer]])</f>
        <v>0</v>
      </c>
    </row>
    <row r="4" spans="1:59" ht="15" customHeight="1" x14ac:dyDescent="0.25">
      <c r="A4" s="2" t="s">
        <v>61</v>
      </c>
      <c r="B4" s="2" t="s">
        <v>70</v>
      </c>
      <c r="C4" s="2" t="s">
        <v>93</v>
      </c>
      <c r="D4" s="3" t="str">
        <f>Table_LuT_Deelnemers[[#This Row],[ID Deelnemer]]</f>
        <v>Deelnemer 3</v>
      </c>
      <c r="E4" s="3" t="str" cm="1">
        <f t="array" ref="E4">IF(NOT(Table_LuT_Deelnemers[[#This Row],[DN niet leeg?]]),"",_xlfn.XLOOKUP(Table_LuT_Deelnemers[[#This Row],[ID Deelnemer]],INDEX(Range_Deelnemer_Nrs,,1),INDEX(Range_Deelnemer_Nrs,,2),"",0,1))</f>
        <v/>
      </c>
      <c r="F4" s="3" t="str" cm="1">
        <f t="array" ref="F4">IF(NOT(Table_LuT_Deelnemers[[#This Row],[Type Organisatie niet leeg?]]),"",_xlfn.XLOOKUP(Table_LuT_Deelnemers[[#This Row],[ID Deelnemer]],INDEX(Range_Deelnemer_Nrs,,1),INDEX(Range_Deelnemer_Nrs,,3),"",0,1))</f>
        <v/>
      </c>
      <c r="G4" s="3" t="str" cm="1">
        <f t="array" ref="G4">IF(NOT(Table_LuT_Deelnemers[[#This Row],[KVK niet leeg?]]),"",_xlfn.XLOOKUP(Table_LuT_Deelnemers[[#This Row],[ID Deelnemer]],INDEX(Range_Deelnemer_Nrs,,1),INDEX(Range_Deelnemer_Nrs,,4),"",0,1))</f>
        <v/>
      </c>
      <c r="H4" s="5" t="str" cm="1">
        <f t="array" ref="H4">IF(NOT(Table_LuT_Deelnemers[[#This Row],[Is Buitenlandse organisatie]]),"",_xlfn.XLOOKUP(Table_LuT_Deelnemers[[#This Row],[ID Deelnemer]],INDEX(Range_Deelnemer_Nrs,,1),INDEX(Range_Deelnemer_Nrs,,5),"",0,1))</f>
        <v/>
      </c>
      <c r="I4" s="20" t="str" cm="1">
        <f t="array" aca="1" ref="I4" ca="1">IF(INDIRECT("'"&amp;Table_LuT_Deelnemers[[#This Row],[Naam Sheet]]&amp;"'!Kostensystematiek")="[Maak een keuze]","",INDIRECT("'"&amp;Table_LuT_Deelnemers[[#This Row],[Naam Sheet]]&amp;"'!Kostensystematiek"))</f>
        <v/>
      </c>
      <c r="J4" s="3" t="b">
        <f>Table_LuT_Deelnemers[[#This Row],[Type Organisatie]]="MKB"</f>
        <v>0</v>
      </c>
      <c r="K4" s="3" t="b">
        <f>Table_LuT_Deelnemers[[#This Row],[Type Organisatie]]="Onderzoeksorganisatie"</f>
        <v>0</v>
      </c>
      <c r="L4" s="20" t="b">
        <f>Table_LuT_Deelnemers[[#This Row],[Verkorte Referentienaam Deelnemer]]="DN1"</f>
        <v>0</v>
      </c>
      <c r="M4" s="3" t="b">
        <f t="shared" si="0"/>
        <v>0</v>
      </c>
      <c r="N4" s="3" t="b">
        <f t="shared" si="1"/>
        <v>0</v>
      </c>
      <c r="O4" s="3" t="b" cm="1">
        <f t="array" ref="O4">NOT(ISBLANK(_xlfn.XLOOKUP(Table_LuT_Deelnemers[[#This Row],[ID Deelnemer]],INDEX(Range_Deelnemer_Nrs,,1),INDEX(Range_Deelnemer_Nrs,,2),"",0,1)))</f>
        <v>0</v>
      </c>
      <c r="P4" s="3" t="b" cm="1">
        <f t="array" ref="P4">_xlfn.XLOOKUP(Table_LuT_Deelnemers[[#This Row],[ID Deelnemer]],INDEX(Range_Deelnemer_Nrs,,1),INDEX(Range_Deelnemer_Nrs,,3),"",0,1)&lt;&gt;"[Maak een keuze]"</f>
        <v>0</v>
      </c>
      <c r="Q4" s="3" t="b" cm="1">
        <f t="array" ref="Q4">NOT(ISBLANK(_xlfn.XLOOKUP(Table_LuT_Deelnemers[[#This Row],[ID Deelnemer]],INDEX(Range_Deelnemer_Nrs,,1),INDEX(Range_Deelnemer_Nrs,,4),"",0,1)))</f>
        <v>0</v>
      </c>
      <c r="R4" s="3" t="b" cm="1">
        <f t="array" ref="R4">NOT(ISBLANK(_xlfn.XLOOKUP(Table_LuT_Deelnemers[[#This Row],[ID Deelnemer]],INDEX(Range_Deelnemer_Nrs,,1),INDEX(Range_Deelnemer_Nrs,,5),"",0,1)))</f>
        <v>0</v>
      </c>
      <c r="S4" s="20" t="b" cm="1">
        <f t="array" aca="1" ref="S4" ca="1">INDIRECT("'"&amp;Table_LuT_Deelnemers[[#This Row],[Naam Sheet]]&amp;"'!Kostensystematiek")&lt;&gt;"[Maak een keuze]"</f>
        <v>0</v>
      </c>
      <c r="T4" s="3" t="b">
        <f>OR(NOT(Table_LuT_Deelnemers[[#This Row],[DN niet leeg?]]),Table_LuT_Deelnemers[[#This Row],[Is OO?]],Table_LuT_Deelnemers[[#This Row],[Is MKB?]])</f>
        <v>1</v>
      </c>
      <c r="U4" s="3" t="b">
        <f>OR(Table_LuT_Deelnemers[[#This Row],[Verkorte Referentienaam Deelnemer]]&lt;&gt;"DN1",NOT(Table_LuT_Deelnemers[[#This Row],[Penvoerder niet leeg?]]),AND(Subsidie_instrument&lt;&gt;"[Maak een keuze]",NOT(ISBLANK(Projecttitel)),NOT(ISBLANK(Projectacroniem))))</f>
        <v>1</v>
      </c>
      <c r="V4" s="3" t="b">
        <f>LEN(Projectacroniem)&lt;=30</f>
        <v>1</v>
      </c>
      <c r="W4" s="3" t="b">
        <f>OR(Table_LuT_Deelnemers[[#This Row],[Verkorte Referentienaam Deelnemer]]&lt;&gt;"DN1",Table_LuT_Deelnemers[[#This Row],[Penvoerder niet leeg?]],NOT(Table_LuT_Deelnemers[[#This Row],[DN2 niet leeg?]]))</f>
        <v>1</v>
      </c>
      <c r="X4" s="3" t="b">
        <f>OR(Table_LuT_Deelnemers[[#This Row],[Verkorte Referentienaam Deelnemer]]&lt;&gt;"DN2",NOT(_xlfn.XOR(Table_LuT_Deelnemers[[#This Row],[Penvoerder niet leeg?]],Table_LuT_Deelnemers[[#This Row],[DN2 niet leeg?]])))</f>
        <v>1</v>
      </c>
      <c r="Y4" s="3" t="b">
        <f>OR(Table_LuT_Deelnemers[[#This Row],[Verkorte Referentienaam Deelnemer]]="DN1",NOT(Table_LuT_Deelnemers[[#This Row],[DN niet leeg?]]),AND(O$2:O3))</f>
        <v>1</v>
      </c>
      <c r="Z4" s="3" t="b">
        <f>IF(Table_LuT_Deelnemers[[#This Row],[Verkorte Referentienaam Deelnemer]]="DN1",OR(Table_LuT_Deelnemers[[#This Row],[DN niet leeg?]],NOT(Table_LuT_Deelnemers[[#This Row],[KVK niet leeg?]])),OR(Table_LuT_Deelnemers[[#This Row],[DN niet leeg?]],AND(NOT(Table_LuT_Deelnemers[[#This Row],[Type Organisatie niet leeg?]]),NOT(Table_LuT_Deelnemers[[#This Row],[KVK niet leeg?]]),NOT(Table_LuT_Deelnemers[[#This Row],[Is Buitenlandse organisatie]]))))</f>
        <v>1</v>
      </c>
      <c r="AA4" s="3" t="b">
        <f>OR(NOT(Table_LuT_Deelnemers[[#This Row],[DN niet leeg?]]),NOT(Table_LuT_Deelnemers[[#This Row],[DN2 niet leeg?]]),OR(Table_LuT_Deelnemers[Is OO?]))</f>
        <v>1</v>
      </c>
      <c r="AB4" s="3" t="b">
        <f>OR(Table_LuT_Deelnemers[[#This Row],[Verkorte Referentienaam Deelnemer]]="DN1",NOT(_xlfn.XOR(Table_LuT_Deelnemers[[#This Row],[DN niet leeg?]],Table_LuT_Deelnemers[[#This Row],[Type Organisatie niet leeg?]])))</f>
        <v>1</v>
      </c>
      <c r="AC4" s="3" t="b">
        <f>OR(Table_LuT_Deelnemers[[#This Row],[Verkorte Referentienaam Deelnemer]]&lt;&gt;"DN1",NOT(Table_LuT_Deelnemers[[#This Row],[Penvoerder niet leeg?]]),NOT(Table_LuT_Deelnemers[[#This Row],[Is Buitenlandse organisatie]]))</f>
        <v>1</v>
      </c>
      <c r="AD4" s="3" t="b">
        <f>OR(NOT(Table_LuT_Deelnemers[[#This Row],[DN niet leeg?]]),Table_LuT_Deelnemers[[#This Row],[Is Buitenlandse organisatie]],Table_LuT_Deelnemers[[#This Row],[KVK niet leeg?]])</f>
        <v>1</v>
      </c>
      <c r="AE4" s="3" t="b">
        <f>OR(NOT(Table_LuT_Deelnemers[[#This Row],[DN niet leeg?]]),NOT(Table_LuT_Deelnemers[[#This Row],[Is Buitenlandse organisatie]]),NOT(Table_LuT_Deelnemers[[#This Row],[KVK niet leeg?]]))</f>
        <v>1</v>
      </c>
      <c r="AF4" s="3" t="b">
        <f ca="1">OR(NOT(Table_LuT_Deelnemers[[#This Row],[DN niet leeg?]]),Table_LuT_Deelnemers[[#This Row],[Kostensystematiek niet leeg?]])</f>
        <v>1</v>
      </c>
      <c r="AG4" s="3" t="b" cm="1">
        <f t="array" ref="AG4">OR(NOT(Table_LuT_Deelnemers[[#This Row],[Is Penvoerder?]]),NOT(Table_LuT_Deelnemers[[#This Row],[DN niet leeg?]]),AND(OR(Var_Sub.instr.="MKB hightech",Table_LuT_Deelnemers[[#This Row],[Is OO?]]),OR(Var_Sub.instr.&lt;&gt;"MKB hightech",Table_LuT_Deelnemers[[#This Row],[Is MKB?]])))</f>
        <v>1</v>
      </c>
      <c r="AH4" s="20" t="b" cm="1">
        <f t="array" ref="AH4">OR(NOT(Table_LuT_Deelnemers[[#This Row],[DN niet leeg?]]),Var_Sub.instr.&lt;&gt;"MKB hightech",Table_LuT_Deelnemers[[#This Row],[Is OO?]],Table_LuT_Deelnemers[[#This Row],[Is MKB?]])</f>
        <v>1</v>
      </c>
      <c r="AI4" s="372" t="b">
        <f ca="1">AND(Table_LuT_Deelnemers[[#This Row],[MKB-Consortium - part?]:[Check 200]])</f>
        <v>1</v>
      </c>
      <c r="AJ4" s="12">
        <f>SUMIFS(Table_LuT_Deelnemers[Kosten Totaal],Table_LuT_Deelnemers[Is MKB?],TRUE)</f>
        <v>0</v>
      </c>
      <c r="AK4" s="12">
        <f>SUMIFS(Table_LuT_Deelnemers[Kosten Totaal],Table_LuT_Deelnemers[Is OO?],TRUE)</f>
        <v>0</v>
      </c>
      <c r="AL4" s="306" t="b" cm="1">
        <f t="array" ref="AL4">IF(Var_Sub.instr.="MKB hightech",Table_LuT_Deelnemers[[#This Row],[SUM Kosten OOs]]/Table_LuT_Deelnemers[[#This Row],[SUM Kosten MKBs]]&lt;=0.5,TRUE)</f>
        <v>1</v>
      </c>
      <c r="AM4" s="12" cm="1">
        <f t="array" aca="1" ref="AM4" ca="1">INDIRECT("Kst_FO_"&amp;Table_LuT_Deelnemers[[#This Row],[Verkorte Referentienaam Deelnemer]])</f>
        <v>0</v>
      </c>
      <c r="AN4" s="12" cm="1">
        <f t="array" aca="1" ref="AN4" ca="1">INDIRECT("Kst_IO_"&amp;Table_LuT_Deelnemers[[#This Row],[Verkorte Referentienaam Deelnemer]])</f>
        <v>0</v>
      </c>
      <c r="AO4" s="12" cm="1">
        <f t="array" aca="1" ref="AO4" ca="1">INDIRECT("Kst_EO_"&amp;Table_LuT_Deelnemers[[#This Row],[Verkorte Referentienaam Deelnemer]])</f>
        <v>0</v>
      </c>
      <c r="AP4" s="12" cm="1">
        <f t="array" aca="1" ref="AP4" ca="1">INDIRECT("Kst_Tot_"&amp;Table_LuT_Deelnemers[[#This Row],[Verkorte Referentienaam Deelnemer]])</f>
        <v>0</v>
      </c>
      <c r="AQ4" s="12" cm="1">
        <f t="array" aca="1" ref="AQ4" ca="1">INDIRECT("Max_Sub_FO_"&amp;Table_LuT_Deelnemers[[#This Row],[Verkorte Referentienaam Deelnemer]])</f>
        <v>0</v>
      </c>
      <c r="AR4" s="12" cm="1">
        <f t="array" aca="1" ref="AR4" ca="1">INDIRECT("Max_Sub_IO_"&amp;Table_LuT_Deelnemers[[#This Row],[Verkorte Referentienaam Deelnemer]])</f>
        <v>0</v>
      </c>
      <c r="AS4" s="12" cm="1">
        <f t="array" aca="1" ref="AS4" ca="1">INDIRECT("Max_Sub_EO_"&amp;Table_LuT_Deelnemers[[#This Row],[Verkorte Referentienaam Deelnemer]])</f>
        <v>0</v>
      </c>
      <c r="AT4" s="12" cm="1">
        <f t="array" aca="1" ref="AT4" ca="1">INDIRECT("Max_Sub_"&amp;Table_LuT_Deelnemers[[#This Row],[Verkorte Referentienaam Deelnemer]])</f>
        <v>0</v>
      </c>
      <c r="AU4" s="236" cm="1">
        <f t="array" aca="1" ref="AU4" ca="1">INDIRECT("Cash_"&amp;Table_LuT_Deelnemers[[#This Row],[Verkorte Referentienaam Deelnemer]])</f>
        <v>0</v>
      </c>
      <c r="AV4" s="12" cm="1">
        <f t="array" aca="1" ref="AV4" ca="1">INDIRECT("Cash_Ontvangen_"&amp;Table_LuT_Deelnemers[[#This Row],[Verkorte Referentienaam Deelnemer]])</f>
        <v>0</v>
      </c>
      <c r="AW4" s="12" cm="1">
        <f t="array" aca="1" ref="AW4" ca="1">INDIRECT("In_kind_"&amp;Table_LuT_Deelnemers[[#This Row],[Verkorte Referentienaam Deelnemer]])</f>
        <v>0</v>
      </c>
      <c r="AX4" s="12" cm="1">
        <f t="array" aca="1" ref="AX4" ca="1">INDIRECT("Overige_Subsidies_"&amp;Table_LuT_Deelnemers[[#This Row],[Verkorte Referentienaam Deelnemer]])</f>
        <v>0</v>
      </c>
      <c r="AY4" s="12" cm="1">
        <f t="array" aca="1" ref="AY4" ca="1">INDIRECT("Subsidie_FO_"&amp;Table_LuT_Deelnemers[[#This Row],[Verkorte Referentienaam Deelnemer]])</f>
        <v>0</v>
      </c>
      <c r="AZ4" s="12" cm="1">
        <f t="array" aca="1" ref="AZ4" ca="1">INDIRECT("Subsidie_IO_"&amp;Table_LuT_Deelnemers[[#This Row],[Verkorte Referentienaam Deelnemer]])</f>
        <v>0</v>
      </c>
      <c r="BA4" s="12" cm="1">
        <f t="array" aca="1" ref="BA4" ca="1">INDIRECT("Subsidie_EO_"&amp;Table_LuT_Deelnemers[[#This Row],[Verkorte Referentienaam Deelnemer]])</f>
        <v>0</v>
      </c>
      <c r="BB4" s="12" cm="1">
        <f t="array" aca="1" ref="BB4" ca="1">INDIRECT("Subsidie_"&amp;Table_LuT_Deelnemers[[#This Row],[Verkorte Referentienaam Deelnemer]])</f>
        <v>0</v>
      </c>
      <c r="BC4" s="12" cm="1">
        <f t="array" aca="1" ref="BC4" ca="1">INDIRECT("Fin_Tot_"&amp;Table_LuT_Deelnemers[[#This Row],[Verkorte Referentienaam Deelnemer]])</f>
        <v>0</v>
      </c>
    </row>
    <row r="5" spans="1:59" ht="15" customHeight="1" x14ac:dyDescent="0.25">
      <c r="A5" s="2" t="s">
        <v>62</v>
      </c>
      <c r="B5" s="2" t="s">
        <v>71</v>
      </c>
      <c r="C5" s="2" t="s">
        <v>94</v>
      </c>
      <c r="D5" s="3" t="str">
        <f>Table_LuT_Deelnemers[[#This Row],[ID Deelnemer]]</f>
        <v>Deelnemer 4</v>
      </c>
      <c r="E5" s="3" t="str" cm="1">
        <f t="array" ref="E5">IF(NOT(Table_LuT_Deelnemers[[#This Row],[DN niet leeg?]]),"",_xlfn.XLOOKUP(Table_LuT_Deelnemers[[#This Row],[ID Deelnemer]],INDEX(Range_Deelnemer_Nrs,,1),INDEX(Range_Deelnemer_Nrs,,2),"",0,1))</f>
        <v/>
      </c>
      <c r="F5" s="3" t="str" cm="1">
        <f t="array" ref="F5">IF(NOT(Table_LuT_Deelnemers[[#This Row],[Type Organisatie niet leeg?]]),"",_xlfn.XLOOKUP(Table_LuT_Deelnemers[[#This Row],[ID Deelnemer]],INDEX(Range_Deelnemer_Nrs,,1),INDEX(Range_Deelnemer_Nrs,,3),"",0,1))</f>
        <v/>
      </c>
      <c r="G5" s="3" t="str" cm="1">
        <f t="array" ref="G5">IF(NOT(Table_LuT_Deelnemers[[#This Row],[KVK niet leeg?]]),"",_xlfn.XLOOKUP(Table_LuT_Deelnemers[[#This Row],[ID Deelnemer]],INDEX(Range_Deelnemer_Nrs,,1),INDEX(Range_Deelnemer_Nrs,,4),"",0,1))</f>
        <v/>
      </c>
      <c r="H5" s="5" t="str" cm="1">
        <f t="array" ref="H5">IF(NOT(Table_LuT_Deelnemers[[#This Row],[Is Buitenlandse organisatie]]),"",_xlfn.XLOOKUP(Table_LuT_Deelnemers[[#This Row],[ID Deelnemer]],INDEX(Range_Deelnemer_Nrs,,1),INDEX(Range_Deelnemer_Nrs,,5),"",0,1))</f>
        <v/>
      </c>
      <c r="I5" s="20" t="str" cm="1">
        <f t="array" aca="1" ref="I5" ca="1">IF(INDIRECT("'"&amp;Table_LuT_Deelnemers[[#This Row],[Naam Sheet]]&amp;"'!Kostensystematiek")="[Maak een keuze]","",INDIRECT("'"&amp;Table_LuT_Deelnemers[[#This Row],[Naam Sheet]]&amp;"'!Kostensystematiek"))</f>
        <v/>
      </c>
      <c r="J5" s="3" t="b">
        <f>Table_LuT_Deelnemers[[#This Row],[Type Organisatie]]="MKB"</f>
        <v>0</v>
      </c>
      <c r="K5" s="3" t="b">
        <f>Table_LuT_Deelnemers[[#This Row],[Type Organisatie]]="Onderzoeksorganisatie"</f>
        <v>0</v>
      </c>
      <c r="L5" s="20" t="b">
        <f>Table_LuT_Deelnemers[[#This Row],[Verkorte Referentienaam Deelnemer]]="DN1"</f>
        <v>0</v>
      </c>
      <c r="M5" s="3" t="b">
        <f t="shared" si="0"/>
        <v>0</v>
      </c>
      <c r="N5" s="3" t="b">
        <f t="shared" si="1"/>
        <v>0</v>
      </c>
      <c r="O5" s="3" t="b" cm="1">
        <f t="array" ref="O5">NOT(ISBLANK(_xlfn.XLOOKUP(Table_LuT_Deelnemers[[#This Row],[ID Deelnemer]],INDEX(Range_Deelnemer_Nrs,,1),INDEX(Range_Deelnemer_Nrs,,2),"",0,1)))</f>
        <v>0</v>
      </c>
      <c r="P5" s="3" t="b" cm="1">
        <f t="array" ref="P5">_xlfn.XLOOKUP(Table_LuT_Deelnemers[[#This Row],[ID Deelnemer]],INDEX(Range_Deelnemer_Nrs,,1),INDEX(Range_Deelnemer_Nrs,,3),"",0,1)&lt;&gt;"[Maak een keuze]"</f>
        <v>0</v>
      </c>
      <c r="Q5" s="3" t="b" cm="1">
        <f t="array" ref="Q5">NOT(ISBLANK(_xlfn.XLOOKUP(Table_LuT_Deelnemers[[#This Row],[ID Deelnemer]],INDEX(Range_Deelnemer_Nrs,,1),INDEX(Range_Deelnemer_Nrs,,4),"",0,1)))</f>
        <v>0</v>
      </c>
      <c r="R5" s="3" t="b" cm="1">
        <f t="array" ref="R5">NOT(ISBLANK(_xlfn.XLOOKUP(Table_LuT_Deelnemers[[#This Row],[ID Deelnemer]],INDEX(Range_Deelnemer_Nrs,,1),INDEX(Range_Deelnemer_Nrs,,5),"",0,1)))</f>
        <v>0</v>
      </c>
      <c r="S5" s="20" t="b" cm="1">
        <f t="array" aca="1" ref="S5" ca="1">INDIRECT("'"&amp;Table_LuT_Deelnemers[[#This Row],[Naam Sheet]]&amp;"'!Kostensystematiek")&lt;&gt;"[Maak een keuze]"</f>
        <v>0</v>
      </c>
      <c r="T5" s="3" t="b">
        <f>OR(NOT(Table_LuT_Deelnemers[[#This Row],[DN niet leeg?]]),Table_LuT_Deelnemers[[#This Row],[Is OO?]],Table_LuT_Deelnemers[[#This Row],[Is MKB?]])</f>
        <v>1</v>
      </c>
      <c r="U5" s="3" t="b">
        <f>OR(Table_LuT_Deelnemers[[#This Row],[Verkorte Referentienaam Deelnemer]]&lt;&gt;"DN1",NOT(Table_LuT_Deelnemers[[#This Row],[Penvoerder niet leeg?]]),AND(Subsidie_instrument&lt;&gt;"[Maak een keuze]",NOT(ISBLANK(Projecttitel)),NOT(ISBLANK(Projectacroniem))))</f>
        <v>1</v>
      </c>
      <c r="V5" s="3" t="b">
        <f>LEN(Projectacroniem)&lt;=30</f>
        <v>1</v>
      </c>
      <c r="W5" s="3" t="b">
        <f>OR(Table_LuT_Deelnemers[[#This Row],[Verkorte Referentienaam Deelnemer]]&lt;&gt;"DN1",Table_LuT_Deelnemers[[#This Row],[Penvoerder niet leeg?]],NOT(Table_LuT_Deelnemers[[#This Row],[DN2 niet leeg?]]))</f>
        <v>1</v>
      </c>
      <c r="X5" s="3" t="b">
        <f>OR(Table_LuT_Deelnemers[[#This Row],[Verkorte Referentienaam Deelnemer]]&lt;&gt;"DN2",NOT(_xlfn.XOR(Table_LuT_Deelnemers[[#This Row],[Penvoerder niet leeg?]],Table_LuT_Deelnemers[[#This Row],[DN2 niet leeg?]])))</f>
        <v>1</v>
      </c>
      <c r="Y5" s="3" t="b">
        <f>OR(Table_LuT_Deelnemers[[#This Row],[Verkorte Referentienaam Deelnemer]]="DN1",NOT(Table_LuT_Deelnemers[[#This Row],[DN niet leeg?]]),AND(O$2:O4))</f>
        <v>1</v>
      </c>
      <c r="Z5" s="3" t="b">
        <f>IF(Table_LuT_Deelnemers[[#This Row],[Verkorte Referentienaam Deelnemer]]="DN1",OR(Table_LuT_Deelnemers[[#This Row],[DN niet leeg?]],NOT(Table_LuT_Deelnemers[[#This Row],[KVK niet leeg?]])),OR(Table_LuT_Deelnemers[[#This Row],[DN niet leeg?]],AND(NOT(Table_LuT_Deelnemers[[#This Row],[Type Organisatie niet leeg?]]),NOT(Table_LuT_Deelnemers[[#This Row],[KVK niet leeg?]]),NOT(Table_LuT_Deelnemers[[#This Row],[Is Buitenlandse organisatie]]))))</f>
        <v>1</v>
      </c>
      <c r="AA5" s="3" t="b">
        <f>OR(NOT(Table_LuT_Deelnemers[[#This Row],[DN niet leeg?]]),NOT(Table_LuT_Deelnemers[[#This Row],[DN2 niet leeg?]]),OR(Table_LuT_Deelnemers[Is OO?]))</f>
        <v>1</v>
      </c>
      <c r="AB5" s="3" t="b">
        <f>OR(Table_LuT_Deelnemers[[#This Row],[Verkorte Referentienaam Deelnemer]]="DN1",NOT(_xlfn.XOR(Table_LuT_Deelnemers[[#This Row],[DN niet leeg?]],Table_LuT_Deelnemers[[#This Row],[Type Organisatie niet leeg?]])))</f>
        <v>1</v>
      </c>
      <c r="AC5" s="3" t="b">
        <f>OR(Table_LuT_Deelnemers[[#This Row],[Verkorte Referentienaam Deelnemer]]&lt;&gt;"DN1",NOT(Table_LuT_Deelnemers[[#This Row],[Penvoerder niet leeg?]]),NOT(Table_LuT_Deelnemers[[#This Row],[Is Buitenlandse organisatie]]))</f>
        <v>1</v>
      </c>
      <c r="AD5" s="3" t="b">
        <f>OR(NOT(Table_LuT_Deelnemers[[#This Row],[DN niet leeg?]]),Table_LuT_Deelnemers[[#This Row],[Is Buitenlandse organisatie]],Table_LuT_Deelnemers[[#This Row],[KVK niet leeg?]])</f>
        <v>1</v>
      </c>
      <c r="AE5" s="3" t="b">
        <f>OR(NOT(Table_LuT_Deelnemers[[#This Row],[DN niet leeg?]]),NOT(Table_LuT_Deelnemers[[#This Row],[Is Buitenlandse organisatie]]),NOT(Table_LuT_Deelnemers[[#This Row],[KVK niet leeg?]]))</f>
        <v>1</v>
      </c>
      <c r="AF5" s="3" t="b">
        <f ca="1">OR(NOT(Table_LuT_Deelnemers[[#This Row],[DN niet leeg?]]),Table_LuT_Deelnemers[[#This Row],[Kostensystematiek niet leeg?]])</f>
        <v>1</v>
      </c>
      <c r="AG5" s="3" t="b" cm="1">
        <f t="array" ref="AG5">OR(NOT(Table_LuT_Deelnemers[[#This Row],[Is Penvoerder?]]),NOT(Table_LuT_Deelnemers[[#This Row],[DN niet leeg?]]),AND(OR(Var_Sub.instr.="MKB hightech",Table_LuT_Deelnemers[[#This Row],[Is OO?]]),OR(Var_Sub.instr.&lt;&gt;"MKB hightech",Table_LuT_Deelnemers[[#This Row],[Is MKB?]])))</f>
        <v>1</v>
      </c>
      <c r="AH5" s="20" t="b" cm="1">
        <f t="array" ref="AH5">OR(NOT(Table_LuT_Deelnemers[[#This Row],[DN niet leeg?]]),Var_Sub.instr.&lt;&gt;"MKB hightech",Table_LuT_Deelnemers[[#This Row],[Is OO?]],Table_LuT_Deelnemers[[#This Row],[Is MKB?]])</f>
        <v>1</v>
      </c>
      <c r="AI5" s="372" t="b">
        <f ca="1">AND(Table_LuT_Deelnemers[[#This Row],[MKB-Consortium - part?]:[Check 200]])</f>
        <v>1</v>
      </c>
      <c r="AJ5" s="12">
        <f>SUMIFS(Table_LuT_Deelnemers[Kosten Totaal],Table_LuT_Deelnemers[Is MKB?],TRUE)</f>
        <v>0</v>
      </c>
      <c r="AK5" s="12">
        <f>SUMIFS(Table_LuT_Deelnemers[Kosten Totaal],Table_LuT_Deelnemers[Is OO?],TRUE)</f>
        <v>0</v>
      </c>
      <c r="AL5" s="306" t="b" cm="1">
        <f t="array" ref="AL5">IF(Var_Sub.instr.="MKB hightech",Table_LuT_Deelnemers[[#This Row],[SUM Kosten OOs]]/Table_LuT_Deelnemers[[#This Row],[SUM Kosten MKBs]]&lt;=0.5,TRUE)</f>
        <v>1</v>
      </c>
      <c r="AM5" s="12" cm="1">
        <f t="array" aca="1" ref="AM5" ca="1">INDIRECT("Kst_FO_"&amp;Table_LuT_Deelnemers[[#This Row],[Verkorte Referentienaam Deelnemer]])</f>
        <v>0</v>
      </c>
      <c r="AN5" s="12" cm="1">
        <f t="array" aca="1" ref="AN5" ca="1">INDIRECT("Kst_IO_"&amp;Table_LuT_Deelnemers[[#This Row],[Verkorte Referentienaam Deelnemer]])</f>
        <v>0</v>
      </c>
      <c r="AO5" s="12" cm="1">
        <f t="array" aca="1" ref="AO5" ca="1">INDIRECT("Kst_EO_"&amp;Table_LuT_Deelnemers[[#This Row],[Verkorte Referentienaam Deelnemer]])</f>
        <v>0</v>
      </c>
      <c r="AP5" s="12" cm="1">
        <f t="array" aca="1" ref="AP5" ca="1">INDIRECT("Kst_Tot_"&amp;Table_LuT_Deelnemers[[#This Row],[Verkorte Referentienaam Deelnemer]])</f>
        <v>0</v>
      </c>
      <c r="AQ5" s="12" cm="1">
        <f t="array" aca="1" ref="AQ5" ca="1">INDIRECT("Max_Sub_FO_"&amp;Table_LuT_Deelnemers[[#This Row],[Verkorte Referentienaam Deelnemer]])</f>
        <v>0</v>
      </c>
      <c r="AR5" s="12" cm="1">
        <f t="array" aca="1" ref="AR5" ca="1">INDIRECT("Max_Sub_IO_"&amp;Table_LuT_Deelnemers[[#This Row],[Verkorte Referentienaam Deelnemer]])</f>
        <v>0</v>
      </c>
      <c r="AS5" s="12" cm="1">
        <f t="array" aca="1" ref="AS5" ca="1">INDIRECT("Max_Sub_EO_"&amp;Table_LuT_Deelnemers[[#This Row],[Verkorte Referentienaam Deelnemer]])</f>
        <v>0</v>
      </c>
      <c r="AT5" s="12" cm="1">
        <f t="array" aca="1" ref="AT5" ca="1">INDIRECT("Max_Sub_"&amp;Table_LuT_Deelnemers[[#This Row],[Verkorte Referentienaam Deelnemer]])</f>
        <v>0</v>
      </c>
      <c r="AU5" s="236" cm="1">
        <f t="array" aca="1" ref="AU5" ca="1">INDIRECT("Cash_"&amp;Table_LuT_Deelnemers[[#This Row],[Verkorte Referentienaam Deelnemer]])</f>
        <v>0</v>
      </c>
      <c r="AV5" s="12" cm="1">
        <f t="array" aca="1" ref="AV5" ca="1">INDIRECT("Cash_Ontvangen_"&amp;Table_LuT_Deelnemers[[#This Row],[Verkorte Referentienaam Deelnemer]])</f>
        <v>0</v>
      </c>
      <c r="AW5" s="12" cm="1">
        <f t="array" aca="1" ref="AW5" ca="1">INDIRECT("In_kind_"&amp;Table_LuT_Deelnemers[[#This Row],[Verkorte Referentienaam Deelnemer]])</f>
        <v>0</v>
      </c>
      <c r="AX5" s="12" cm="1">
        <f t="array" aca="1" ref="AX5" ca="1">INDIRECT("Overige_Subsidies_"&amp;Table_LuT_Deelnemers[[#This Row],[Verkorte Referentienaam Deelnemer]])</f>
        <v>0</v>
      </c>
      <c r="AY5" s="12" cm="1">
        <f t="array" aca="1" ref="AY5" ca="1">INDIRECT("Subsidie_FO_"&amp;Table_LuT_Deelnemers[[#This Row],[Verkorte Referentienaam Deelnemer]])</f>
        <v>0</v>
      </c>
      <c r="AZ5" s="12" cm="1">
        <f t="array" aca="1" ref="AZ5" ca="1">INDIRECT("Subsidie_IO_"&amp;Table_LuT_Deelnemers[[#This Row],[Verkorte Referentienaam Deelnemer]])</f>
        <v>0</v>
      </c>
      <c r="BA5" s="12" cm="1">
        <f t="array" aca="1" ref="BA5" ca="1">INDIRECT("Subsidie_EO_"&amp;Table_LuT_Deelnemers[[#This Row],[Verkorte Referentienaam Deelnemer]])</f>
        <v>0</v>
      </c>
      <c r="BB5" s="12" cm="1">
        <f t="array" aca="1" ref="BB5" ca="1">INDIRECT("Subsidie_"&amp;Table_LuT_Deelnemers[[#This Row],[Verkorte Referentienaam Deelnemer]])</f>
        <v>0</v>
      </c>
      <c r="BC5" s="12" cm="1">
        <f t="array" aca="1" ref="BC5" ca="1">INDIRECT("Fin_Tot_"&amp;Table_LuT_Deelnemers[[#This Row],[Verkorte Referentienaam Deelnemer]])</f>
        <v>0</v>
      </c>
    </row>
    <row r="6" spans="1:59" ht="15" customHeight="1" x14ac:dyDescent="0.25">
      <c r="A6" s="2" t="s">
        <v>63</v>
      </c>
      <c r="B6" s="2" t="s">
        <v>72</v>
      </c>
      <c r="C6" s="2" t="s">
        <v>95</v>
      </c>
      <c r="D6" s="3" t="str">
        <f>Table_LuT_Deelnemers[[#This Row],[ID Deelnemer]]</f>
        <v>Deelnemer 5</v>
      </c>
      <c r="E6" s="3" t="str" cm="1">
        <f t="array" ref="E6">IF(NOT(Table_LuT_Deelnemers[[#This Row],[DN niet leeg?]]),"",_xlfn.XLOOKUP(Table_LuT_Deelnemers[[#This Row],[ID Deelnemer]],INDEX(Range_Deelnemer_Nrs,,1),INDEX(Range_Deelnemer_Nrs,,2),"",0,1))</f>
        <v/>
      </c>
      <c r="F6" s="3" t="str" cm="1">
        <f t="array" ref="F6">IF(NOT(Table_LuT_Deelnemers[[#This Row],[Type Organisatie niet leeg?]]),"",_xlfn.XLOOKUP(Table_LuT_Deelnemers[[#This Row],[ID Deelnemer]],INDEX(Range_Deelnemer_Nrs,,1),INDEX(Range_Deelnemer_Nrs,,3),"",0,1))</f>
        <v/>
      </c>
      <c r="G6" s="3" t="str" cm="1">
        <f t="array" ref="G6">IF(NOT(Table_LuT_Deelnemers[[#This Row],[KVK niet leeg?]]),"",_xlfn.XLOOKUP(Table_LuT_Deelnemers[[#This Row],[ID Deelnemer]],INDEX(Range_Deelnemer_Nrs,,1),INDEX(Range_Deelnemer_Nrs,,4),"",0,1))</f>
        <v/>
      </c>
      <c r="H6" s="5" t="str" cm="1">
        <f t="array" ref="H6">IF(NOT(Table_LuT_Deelnemers[[#This Row],[Is Buitenlandse organisatie]]),"",_xlfn.XLOOKUP(Table_LuT_Deelnemers[[#This Row],[ID Deelnemer]],INDEX(Range_Deelnemer_Nrs,,1),INDEX(Range_Deelnemer_Nrs,,5),"",0,1))</f>
        <v/>
      </c>
      <c r="I6" s="20" t="str" cm="1">
        <f t="array" aca="1" ref="I6" ca="1">IF(INDIRECT("'"&amp;Table_LuT_Deelnemers[[#This Row],[Naam Sheet]]&amp;"'!Kostensystematiek")="[Maak een keuze]","",INDIRECT("'"&amp;Table_LuT_Deelnemers[[#This Row],[Naam Sheet]]&amp;"'!Kostensystematiek"))</f>
        <v/>
      </c>
      <c r="J6" s="3" t="b">
        <f>Table_LuT_Deelnemers[[#This Row],[Type Organisatie]]="MKB"</f>
        <v>0</v>
      </c>
      <c r="K6" s="3" t="b">
        <f>Table_LuT_Deelnemers[[#This Row],[Type Organisatie]]="Onderzoeksorganisatie"</f>
        <v>0</v>
      </c>
      <c r="L6" s="20" t="b">
        <f>Table_LuT_Deelnemers[[#This Row],[Verkorte Referentienaam Deelnemer]]="DN1"</f>
        <v>0</v>
      </c>
      <c r="M6" s="3" t="b">
        <f t="shared" si="0"/>
        <v>0</v>
      </c>
      <c r="N6" s="3" t="b">
        <f t="shared" si="1"/>
        <v>0</v>
      </c>
      <c r="O6" s="3" t="b" cm="1">
        <f t="array" ref="O6">NOT(ISBLANK(_xlfn.XLOOKUP(Table_LuT_Deelnemers[[#This Row],[ID Deelnemer]],INDEX(Range_Deelnemer_Nrs,,1),INDEX(Range_Deelnemer_Nrs,,2),"",0,1)))</f>
        <v>0</v>
      </c>
      <c r="P6" s="3" t="b" cm="1">
        <f t="array" ref="P6">_xlfn.XLOOKUP(Table_LuT_Deelnemers[[#This Row],[ID Deelnemer]],INDEX(Range_Deelnemer_Nrs,,1),INDEX(Range_Deelnemer_Nrs,,3),"",0,1)&lt;&gt;"[Maak een keuze]"</f>
        <v>0</v>
      </c>
      <c r="Q6" s="3" t="b" cm="1">
        <f t="array" ref="Q6">NOT(ISBLANK(_xlfn.XLOOKUP(Table_LuT_Deelnemers[[#This Row],[ID Deelnemer]],INDEX(Range_Deelnemer_Nrs,,1),INDEX(Range_Deelnemer_Nrs,,4),"",0,1)))</f>
        <v>0</v>
      </c>
      <c r="R6" s="3" t="b" cm="1">
        <f t="array" ref="R6">NOT(ISBLANK(_xlfn.XLOOKUP(Table_LuT_Deelnemers[[#This Row],[ID Deelnemer]],INDEX(Range_Deelnemer_Nrs,,1),INDEX(Range_Deelnemer_Nrs,,5),"",0,1)))</f>
        <v>0</v>
      </c>
      <c r="S6" s="20" t="b" cm="1">
        <f t="array" aca="1" ref="S6" ca="1">INDIRECT("'"&amp;Table_LuT_Deelnemers[[#This Row],[Naam Sheet]]&amp;"'!Kostensystematiek")&lt;&gt;"[Maak een keuze]"</f>
        <v>0</v>
      </c>
      <c r="T6" s="3" t="b">
        <f>OR(NOT(Table_LuT_Deelnemers[[#This Row],[DN niet leeg?]]),Table_LuT_Deelnemers[[#This Row],[Is OO?]],Table_LuT_Deelnemers[[#This Row],[Is MKB?]])</f>
        <v>1</v>
      </c>
      <c r="U6" s="3" t="b">
        <f>OR(Table_LuT_Deelnemers[[#This Row],[Verkorte Referentienaam Deelnemer]]&lt;&gt;"DN1",NOT(Table_LuT_Deelnemers[[#This Row],[Penvoerder niet leeg?]]),AND(Subsidie_instrument&lt;&gt;"[Maak een keuze]",NOT(ISBLANK(Projecttitel)),NOT(ISBLANK(Projectacroniem))))</f>
        <v>1</v>
      </c>
      <c r="V6" s="3" t="b">
        <f>LEN(Projectacroniem)&lt;=30</f>
        <v>1</v>
      </c>
      <c r="W6" s="3" t="b">
        <f>OR(Table_LuT_Deelnemers[[#This Row],[Verkorte Referentienaam Deelnemer]]&lt;&gt;"DN1",Table_LuT_Deelnemers[[#This Row],[Penvoerder niet leeg?]],NOT(Table_LuT_Deelnemers[[#This Row],[DN2 niet leeg?]]))</f>
        <v>1</v>
      </c>
      <c r="X6" s="3" t="b">
        <f>OR(Table_LuT_Deelnemers[[#This Row],[Verkorte Referentienaam Deelnemer]]&lt;&gt;"DN2",NOT(_xlfn.XOR(Table_LuT_Deelnemers[[#This Row],[Penvoerder niet leeg?]],Table_LuT_Deelnemers[[#This Row],[DN2 niet leeg?]])))</f>
        <v>1</v>
      </c>
      <c r="Y6" s="3" t="b">
        <f>OR(Table_LuT_Deelnemers[[#This Row],[Verkorte Referentienaam Deelnemer]]="DN1",NOT(Table_LuT_Deelnemers[[#This Row],[DN niet leeg?]]),AND(O$2:O5))</f>
        <v>1</v>
      </c>
      <c r="Z6" s="3" t="b">
        <f>IF(Table_LuT_Deelnemers[[#This Row],[Verkorte Referentienaam Deelnemer]]="DN1",OR(Table_LuT_Deelnemers[[#This Row],[DN niet leeg?]],NOT(Table_LuT_Deelnemers[[#This Row],[KVK niet leeg?]])),OR(Table_LuT_Deelnemers[[#This Row],[DN niet leeg?]],AND(NOT(Table_LuT_Deelnemers[[#This Row],[Type Organisatie niet leeg?]]),NOT(Table_LuT_Deelnemers[[#This Row],[KVK niet leeg?]]),NOT(Table_LuT_Deelnemers[[#This Row],[Is Buitenlandse organisatie]]))))</f>
        <v>1</v>
      </c>
      <c r="AA6" s="3" t="b">
        <f>OR(NOT(Table_LuT_Deelnemers[[#This Row],[DN niet leeg?]]),NOT(Table_LuT_Deelnemers[[#This Row],[DN2 niet leeg?]]),OR(Table_LuT_Deelnemers[Is OO?]))</f>
        <v>1</v>
      </c>
      <c r="AB6" s="3" t="b">
        <f>OR(Table_LuT_Deelnemers[[#This Row],[Verkorte Referentienaam Deelnemer]]="DN1",NOT(_xlfn.XOR(Table_LuT_Deelnemers[[#This Row],[DN niet leeg?]],Table_LuT_Deelnemers[[#This Row],[Type Organisatie niet leeg?]])))</f>
        <v>1</v>
      </c>
      <c r="AC6" s="3" t="b">
        <f>OR(Table_LuT_Deelnemers[[#This Row],[Verkorte Referentienaam Deelnemer]]&lt;&gt;"DN1",NOT(Table_LuT_Deelnemers[[#This Row],[Penvoerder niet leeg?]]),NOT(Table_LuT_Deelnemers[[#This Row],[Is Buitenlandse organisatie]]))</f>
        <v>1</v>
      </c>
      <c r="AD6" s="3" t="b">
        <f>OR(NOT(Table_LuT_Deelnemers[[#This Row],[DN niet leeg?]]),Table_LuT_Deelnemers[[#This Row],[Is Buitenlandse organisatie]],Table_LuT_Deelnemers[[#This Row],[KVK niet leeg?]])</f>
        <v>1</v>
      </c>
      <c r="AE6" s="3" t="b">
        <f>OR(NOT(Table_LuT_Deelnemers[[#This Row],[DN niet leeg?]]),NOT(Table_LuT_Deelnemers[[#This Row],[Is Buitenlandse organisatie]]),NOT(Table_LuT_Deelnemers[[#This Row],[KVK niet leeg?]]))</f>
        <v>1</v>
      </c>
      <c r="AF6" s="3" t="b">
        <f ca="1">OR(NOT(Table_LuT_Deelnemers[[#This Row],[DN niet leeg?]]),Table_LuT_Deelnemers[[#This Row],[Kostensystematiek niet leeg?]])</f>
        <v>1</v>
      </c>
      <c r="AG6" s="3" t="b" cm="1">
        <f t="array" ref="AG6">OR(NOT(Table_LuT_Deelnemers[[#This Row],[Is Penvoerder?]]),NOT(Table_LuT_Deelnemers[[#This Row],[DN niet leeg?]]),AND(OR(Var_Sub.instr.="MKB hightech",Table_LuT_Deelnemers[[#This Row],[Is OO?]]),OR(Var_Sub.instr.&lt;&gt;"MKB hightech",Table_LuT_Deelnemers[[#This Row],[Is MKB?]])))</f>
        <v>1</v>
      </c>
      <c r="AH6" s="20" t="b" cm="1">
        <f t="array" ref="AH6">OR(NOT(Table_LuT_Deelnemers[[#This Row],[DN niet leeg?]]),Var_Sub.instr.&lt;&gt;"MKB hightech",Table_LuT_Deelnemers[[#This Row],[Is OO?]],Table_LuT_Deelnemers[[#This Row],[Is MKB?]])</f>
        <v>1</v>
      </c>
      <c r="AI6" s="372" t="b">
        <f ca="1">AND(Table_LuT_Deelnemers[[#This Row],[MKB-Consortium - part?]:[Check 200]])</f>
        <v>1</v>
      </c>
      <c r="AJ6" s="12">
        <f>SUMIFS(Table_LuT_Deelnemers[Kosten Totaal],Table_LuT_Deelnemers[Is MKB?],TRUE)</f>
        <v>0</v>
      </c>
      <c r="AK6" s="12">
        <f>SUMIFS(Table_LuT_Deelnemers[Kosten Totaal],Table_LuT_Deelnemers[Is OO?],TRUE)</f>
        <v>0</v>
      </c>
      <c r="AL6" s="306" t="b" cm="1">
        <f t="array" ref="AL6">IF(Var_Sub.instr.="MKB hightech",Table_LuT_Deelnemers[[#This Row],[SUM Kosten OOs]]/Table_LuT_Deelnemers[[#This Row],[SUM Kosten MKBs]]&lt;=0.5,TRUE)</f>
        <v>1</v>
      </c>
      <c r="AM6" s="12" cm="1">
        <f t="array" aca="1" ref="AM6" ca="1">INDIRECT("Kst_FO_"&amp;Table_LuT_Deelnemers[[#This Row],[Verkorte Referentienaam Deelnemer]])</f>
        <v>0</v>
      </c>
      <c r="AN6" s="12" cm="1">
        <f t="array" aca="1" ref="AN6" ca="1">INDIRECT("Kst_IO_"&amp;Table_LuT_Deelnemers[[#This Row],[Verkorte Referentienaam Deelnemer]])</f>
        <v>0</v>
      </c>
      <c r="AO6" s="12" cm="1">
        <f t="array" aca="1" ref="AO6" ca="1">INDIRECT("Kst_EO_"&amp;Table_LuT_Deelnemers[[#This Row],[Verkorte Referentienaam Deelnemer]])</f>
        <v>0</v>
      </c>
      <c r="AP6" s="12" cm="1">
        <f t="array" aca="1" ref="AP6" ca="1">INDIRECT("Kst_Tot_"&amp;Table_LuT_Deelnemers[[#This Row],[Verkorte Referentienaam Deelnemer]])</f>
        <v>0</v>
      </c>
      <c r="AQ6" s="12" cm="1">
        <f t="array" aca="1" ref="AQ6" ca="1">INDIRECT("Max_Sub_FO_"&amp;Table_LuT_Deelnemers[[#This Row],[Verkorte Referentienaam Deelnemer]])</f>
        <v>0</v>
      </c>
      <c r="AR6" s="12" cm="1">
        <f t="array" aca="1" ref="AR6" ca="1">INDIRECT("Max_Sub_IO_"&amp;Table_LuT_Deelnemers[[#This Row],[Verkorte Referentienaam Deelnemer]])</f>
        <v>0</v>
      </c>
      <c r="AS6" s="12" cm="1">
        <f t="array" aca="1" ref="AS6" ca="1">INDIRECT("Max_Sub_EO_"&amp;Table_LuT_Deelnemers[[#This Row],[Verkorte Referentienaam Deelnemer]])</f>
        <v>0</v>
      </c>
      <c r="AT6" s="12" cm="1">
        <f t="array" aca="1" ref="AT6" ca="1">INDIRECT("Max_Sub_"&amp;Table_LuT_Deelnemers[[#This Row],[Verkorte Referentienaam Deelnemer]])</f>
        <v>0</v>
      </c>
      <c r="AU6" s="236" cm="1">
        <f t="array" aca="1" ref="AU6" ca="1">INDIRECT("Cash_"&amp;Table_LuT_Deelnemers[[#This Row],[Verkorte Referentienaam Deelnemer]])</f>
        <v>0</v>
      </c>
      <c r="AV6" s="12" cm="1">
        <f t="array" aca="1" ref="AV6" ca="1">INDIRECT("Cash_Ontvangen_"&amp;Table_LuT_Deelnemers[[#This Row],[Verkorte Referentienaam Deelnemer]])</f>
        <v>0</v>
      </c>
      <c r="AW6" s="12" cm="1">
        <f t="array" aca="1" ref="AW6" ca="1">INDIRECT("In_kind_"&amp;Table_LuT_Deelnemers[[#This Row],[Verkorte Referentienaam Deelnemer]])</f>
        <v>0</v>
      </c>
      <c r="AX6" s="12" cm="1">
        <f t="array" aca="1" ref="AX6" ca="1">INDIRECT("Overige_Subsidies_"&amp;Table_LuT_Deelnemers[[#This Row],[Verkorte Referentienaam Deelnemer]])</f>
        <v>0</v>
      </c>
      <c r="AY6" s="12" cm="1">
        <f t="array" aca="1" ref="AY6" ca="1">INDIRECT("Subsidie_FO_"&amp;Table_LuT_Deelnemers[[#This Row],[Verkorte Referentienaam Deelnemer]])</f>
        <v>0</v>
      </c>
      <c r="AZ6" s="12" cm="1">
        <f t="array" aca="1" ref="AZ6" ca="1">INDIRECT("Subsidie_IO_"&amp;Table_LuT_Deelnemers[[#This Row],[Verkorte Referentienaam Deelnemer]])</f>
        <v>0</v>
      </c>
      <c r="BA6" s="12" cm="1">
        <f t="array" aca="1" ref="BA6" ca="1">INDIRECT("Subsidie_EO_"&amp;Table_LuT_Deelnemers[[#This Row],[Verkorte Referentienaam Deelnemer]])</f>
        <v>0</v>
      </c>
      <c r="BB6" s="12" cm="1">
        <f t="array" aca="1" ref="BB6" ca="1">INDIRECT("Subsidie_"&amp;Table_LuT_Deelnemers[[#This Row],[Verkorte Referentienaam Deelnemer]])</f>
        <v>0</v>
      </c>
      <c r="BC6" s="12" cm="1">
        <f t="array" aca="1" ref="BC6" ca="1">INDIRECT("Fin_Tot_"&amp;Table_LuT_Deelnemers[[#This Row],[Verkorte Referentienaam Deelnemer]])</f>
        <v>0</v>
      </c>
    </row>
    <row r="7" spans="1:59" ht="15" customHeight="1" x14ac:dyDescent="0.25">
      <c r="A7" s="2" t="s">
        <v>64</v>
      </c>
      <c r="B7" s="2" t="s">
        <v>73</v>
      </c>
      <c r="C7" s="2" t="s">
        <v>96</v>
      </c>
      <c r="D7" s="3" t="str">
        <f>Table_LuT_Deelnemers[[#This Row],[ID Deelnemer]]</f>
        <v>Deelnemer 6</v>
      </c>
      <c r="E7" s="3" t="str" cm="1">
        <f t="array" ref="E7">IF(NOT(Table_LuT_Deelnemers[[#This Row],[DN niet leeg?]]),"",_xlfn.XLOOKUP(Table_LuT_Deelnemers[[#This Row],[ID Deelnemer]],INDEX(Range_Deelnemer_Nrs,,1),INDEX(Range_Deelnemer_Nrs,,2),"",0,1))</f>
        <v/>
      </c>
      <c r="F7" s="3" t="str" cm="1">
        <f t="array" ref="F7">IF(NOT(Table_LuT_Deelnemers[[#This Row],[Type Organisatie niet leeg?]]),"",_xlfn.XLOOKUP(Table_LuT_Deelnemers[[#This Row],[ID Deelnemer]],INDEX(Range_Deelnemer_Nrs,,1),INDEX(Range_Deelnemer_Nrs,,3),"",0,1))</f>
        <v/>
      </c>
      <c r="G7" s="3" t="str" cm="1">
        <f t="array" ref="G7">IF(NOT(Table_LuT_Deelnemers[[#This Row],[KVK niet leeg?]]),"",_xlfn.XLOOKUP(Table_LuT_Deelnemers[[#This Row],[ID Deelnemer]],INDEX(Range_Deelnemer_Nrs,,1),INDEX(Range_Deelnemer_Nrs,,4),"",0,1))</f>
        <v/>
      </c>
      <c r="H7" s="5" t="str" cm="1">
        <f t="array" ref="H7">IF(NOT(Table_LuT_Deelnemers[[#This Row],[Is Buitenlandse organisatie]]),"",_xlfn.XLOOKUP(Table_LuT_Deelnemers[[#This Row],[ID Deelnemer]],INDEX(Range_Deelnemer_Nrs,,1),INDEX(Range_Deelnemer_Nrs,,5),"",0,1))</f>
        <v/>
      </c>
      <c r="I7" s="20" t="str" cm="1">
        <f t="array" aca="1" ref="I7" ca="1">IF(INDIRECT("'"&amp;Table_LuT_Deelnemers[[#This Row],[Naam Sheet]]&amp;"'!Kostensystematiek")="[Maak een keuze]","",INDIRECT("'"&amp;Table_LuT_Deelnemers[[#This Row],[Naam Sheet]]&amp;"'!Kostensystematiek"))</f>
        <v/>
      </c>
      <c r="J7" s="3" t="b">
        <f>Table_LuT_Deelnemers[[#This Row],[Type Organisatie]]="MKB"</f>
        <v>0</v>
      </c>
      <c r="K7" s="3" t="b">
        <f>Table_LuT_Deelnemers[[#This Row],[Type Organisatie]]="Onderzoeksorganisatie"</f>
        <v>0</v>
      </c>
      <c r="L7" s="20" t="b">
        <f>Table_LuT_Deelnemers[[#This Row],[Verkorte Referentienaam Deelnemer]]="DN1"</f>
        <v>0</v>
      </c>
      <c r="M7" s="3" t="b">
        <f t="shared" si="0"/>
        <v>0</v>
      </c>
      <c r="N7" s="3" t="b">
        <f t="shared" si="1"/>
        <v>0</v>
      </c>
      <c r="O7" s="3" t="b" cm="1">
        <f t="array" ref="O7">NOT(ISBLANK(_xlfn.XLOOKUP(Table_LuT_Deelnemers[[#This Row],[ID Deelnemer]],INDEX(Range_Deelnemer_Nrs,,1),INDEX(Range_Deelnemer_Nrs,,2),"",0,1)))</f>
        <v>0</v>
      </c>
      <c r="P7" s="3" t="b" cm="1">
        <f t="array" ref="P7">_xlfn.XLOOKUP(Table_LuT_Deelnemers[[#This Row],[ID Deelnemer]],INDEX(Range_Deelnemer_Nrs,,1),INDEX(Range_Deelnemer_Nrs,,3),"",0,1)&lt;&gt;"[Maak een keuze]"</f>
        <v>0</v>
      </c>
      <c r="Q7" s="3" t="b" cm="1">
        <f t="array" ref="Q7">NOT(ISBLANK(_xlfn.XLOOKUP(Table_LuT_Deelnemers[[#This Row],[ID Deelnemer]],INDEX(Range_Deelnemer_Nrs,,1),INDEX(Range_Deelnemer_Nrs,,4),"",0,1)))</f>
        <v>0</v>
      </c>
      <c r="R7" s="3" t="b" cm="1">
        <f t="array" ref="R7">NOT(ISBLANK(_xlfn.XLOOKUP(Table_LuT_Deelnemers[[#This Row],[ID Deelnemer]],INDEX(Range_Deelnemer_Nrs,,1),INDEX(Range_Deelnemer_Nrs,,5),"",0,1)))</f>
        <v>0</v>
      </c>
      <c r="S7" s="20" t="b" cm="1">
        <f t="array" aca="1" ref="S7" ca="1">INDIRECT("'"&amp;Table_LuT_Deelnemers[[#This Row],[Naam Sheet]]&amp;"'!Kostensystematiek")&lt;&gt;"[Maak een keuze]"</f>
        <v>0</v>
      </c>
      <c r="T7" s="3" t="b">
        <f>OR(NOT(Table_LuT_Deelnemers[[#This Row],[DN niet leeg?]]),Table_LuT_Deelnemers[[#This Row],[Is OO?]],Table_LuT_Deelnemers[[#This Row],[Is MKB?]])</f>
        <v>1</v>
      </c>
      <c r="U7" s="3" t="b">
        <f>OR(Table_LuT_Deelnemers[[#This Row],[Verkorte Referentienaam Deelnemer]]&lt;&gt;"DN1",NOT(Table_LuT_Deelnemers[[#This Row],[Penvoerder niet leeg?]]),AND(Subsidie_instrument&lt;&gt;"[Maak een keuze]",NOT(ISBLANK(Projecttitel)),NOT(ISBLANK(Projectacroniem))))</f>
        <v>1</v>
      </c>
      <c r="V7" s="3" t="b">
        <f>LEN(Projectacroniem)&lt;=30</f>
        <v>1</v>
      </c>
      <c r="W7" s="3" t="b">
        <f>OR(Table_LuT_Deelnemers[[#This Row],[Verkorte Referentienaam Deelnemer]]&lt;&gt;"DN1",Table_LuT_Deelnemers[[#This Row],[Penvoerder niet leeg?]],NOT(Table_LuT_Deelnemers[[#This Row],[DN2 niet leeg?]]))</f>
        <v>1</v>
      </c>
      <c r="X7" s="3" t="b">
        <f>OR(Table_LuT_Deelnemers[[#This Row],[Verkorte Referentienaam Deelnemer]]&lt;&gt;"DN2",NOT(_xlfn.XOR(Table_LuT_Deelnemers[[#This Row],[Penvoerder niet leeg?]],Table_LuT_Deelnemers[[#This Row],[DN2 niet leeg?]])))</f>
        <v>1</v>
      </c>
      <c r="Y7" s="3" t="b">
        <f>OR(Table_LuT_Deelnemers[[#This Row],[Verkorte Referentienaam Deelnemer]]="DN1",NOT(Table_LuT_Deelnemers[[#This Row],[DN niet leeg?]]),AND(O$2:O6))</f>
        <v>1</v>
      </c>
      <c r="Z7" s="3" t="b">
        <f>IF(Table_LuT_Deelnemers[[#This Row],[Verkorte Referentienaam Deelnemer]]="DN1",OR(Table_LuT_Deelnemers[[#This Row],[DN niet leeg?]],NOT(Table_LuT_Deelnemers[[#This Row],[KVK niet leeg?]])),OR(Table_LuT_Deelnemers[[#This Row],[DN niet leeg?]],AND(NOT(Table_LuT_Deelnemers[[#This Row],[Type Organisatie niet leeg?]]),NOT(Table_LuT_Deelnemers[[#This Row],[KVK niet leeg?]]),NOT(Table_LuT_Deelnemers[[#This Row],[Is Buitenlandse organisatie]]))))</f>
        <v>1</v>
      </c>
      <c r="AA7" s="3" t="b">
        <f>OR(NOT(Table_LuT_Deelnemers[[#This Row],[DN niet leeg?]]),NOT(Table_LuT_Deelnemers[[#This Row],[DN2 niet leeg?]]),OR(Table_LuT_Deelnemers[Is OO?]))</f>
        <v>1</v>
      </c>
      <c r="AB7" s="3" t="b">
        <f>OR(Table_LuT_Deelnemers[[#This Row],[Verkorte Referentienaam Deelnemer]]="DN1",NOT(_xlfn.XOR(Table_LuT_Deelnemers[[#This Row],[DN niet leeg?]],Table_LuT_Deelnemers[[#This Row],[Type Organisatie niet leeg?]])))</f>
        <v>1</v>
      </c>
      <c r="AC7" s="3" t="b">
        <f>OR(Table_LuT_Deelnemers[[#This Row],[Verkorte Referentienaam Deelnemer]]&lt;&gt;"DN1",NOT(Table_LuT_Deelnemers[[#This Row],[Penvoerder niet leeg?]]),NOT(Table_LuT_Deelnemers[[#This Row],[Is Buitenlandse organisatie]]))</f>
        <v>1</v>
      </c>
      <c r="AD7" s="3" t="b">
        <f>OR(NOT(Table_LuT_Deelnemers[[#This Row],[DN niet leeg?]]),Table_LuT_Deelnemers[[#This Row],[Is Buitenlandse organisatie]],Table_LuT_Deelnemers[[#This Row],[KVK niet leeg?]])</f>
        <v>1</v>
      </c>
      <c r="AE7" s="3" t="b">
        <f>OR(NOT(Table_LuT_Deelnemers[[#This Row],[DN niet leeg?]]),NOT(Table_LuT_Deelnemers[[#This Row],[Is Buitenlandse organisatie]]),NOT(Table_LuT_Deelnemers[[#This Row],[KVK niet leeg?]]))</f>
        <v>1</v>
      </c>
      <c r="AF7" s="3" t="b">
        <f ca="1">OR(NOT(Table_LuT_Deelnemers[[#This Row],[DN niet leeg?]]),Table_LuT_Deelnemers[[#This Row],[Kostensystematiek niet leeg?]])</f>
        <v>1</v>
      </c>
      <c r="AG7" s="3" t="b" cm="1">
        <f t="array" ref="AG7">OR(NOT(Table_LuT_Deelnemers[[#This Row],[Is Penvoerder?]]),NOT(Table_LuT_Deelnemers[[#This Row],[DN niet leeg?]]),AND(OR(Var_Sub.instr.="MKB hightech",Table_LuT_Deelnemers[[#This Row],[Is OO?]]),OR(Var_Sub.instr.&lt;&gt;"MKB hightech",Table_LuT_Deelnemers[[#This Row],[Is MKB?]])))</f>
        <v>1</v>
      </c>
      <c r="AH7" s="20" t="b" cm="1">
        <f t="array" ref="AH7">OR(NOT(Table_LuT_Deelnemers[[#This Row],[DN niet leeg?]]),Var_Sub.instr.&lt;&gt;"MKB hightech",Table_LuT_Deelnemers[[#This Row],[Is OO?]],Table_LuT_Deelnemers[[#This Row],[Is MKB?]])</f>
        <v>1</v>
      </c>
      <c r="AI7" s="372" t="b">
        <f ca="1">AND(Table_LuT_Deelnemers[[#This Row],[MKB-Consortium - part?]:[Check 200]])</f>
        <v>1</v>
      </c>
      <c r="AJ7" s="12">
        <f>SUMIFS(Table_LuT_Deelnemers[Kosten Totaal],Table_LuT_Deelnemers[Is MKB?],TRUE)</f>
        <v>0</v>
      </c>
      <c r="AK7" s="12">
        <f>SUMIFS(Table_LuT_Deelnemers[Kosten Totaal],Table_LuT_Deelnemers[Is OO?],TRUE)</f>
        <v>0</v>
      </c>
      <c r="AL7" s="306" t="b" cm="1">
        <f t="array" ref="AL7">IF(Var_Sub.instr.="MKB hightech",Table_LuT_Deelnemers[[#This Row],[SUM Kosten OOs]]/Table_LuT_Deelnemers[[#This Row],[SUM Kosten MKBs]]&lt;=0.5,TRUE)</f>
        <v>1</v>
      </c>
      <c r="AM7" s="12" cm="1">
        <f t="array" aca="1" ref="AM7" ca="1">INDIRECT("Kst_FO_"&amp;Table_LuT_Deelnemers[[#This Row],[Verkorte Referentienaam Deelnemer]])</f>
        <v>0</v>
      </c>
      <c r="AN7" s="12" cm="1">
        <f t="array" aca="1" ref="AN7" ca="1">INDIRECT("Kst_IO_"&amp;Table_LuT_Deelnemers[[#This Row],[Verkorte Referentienaam Deelnemer]])</f>
        <v>0</v>
      </c>
      <c r="AO7" s="12" cm="1">
        <f t="array" aca="1" ref="AO7" ca="1">INDIRECT("Kst_EO_"&amp;Table_LuT_Deelnemers[[#This Row],[Verkorte Referentienaam Deelnemer]])</f>
        <v>0</v>
      </c>
      <c r="AP7" s="12" cm="1">
        <f t="array" aca="1" ref="AP7" ca="1">INDIRECT("Kst_Tot_"&amp;Table_LuT_Deelnemers[[#This Row],[Verkorte Referentienaam Deelnemer]])</f>
        <v>0</v>
      </c>
      <c r="AQ7" s="12" cm="1">
        <f t="array" aca="1" ref="AQ7" ca="1">INDIRECT("Max_Sub_FO_"&amp;Table_LuT_Deelnemers[[#This Row],[Verkorte Referentienaam Deelnemer]])</f>
        <v>0</v>
      </c>
      <c r="AR7" s="12" cm="1">
        <f t="array" aca="1" ref="AR7" ca="1">INDIRECT("Max_Sub_IO_"&amp;Table_LuT_Deelnemers[[#This Row],[Verkorte Referentienaam Deelnemer]])</f>
        <v>0</v>
      </c>
      <c r="AS7" s="12" cm="1">
        <f t="array" aca="1" ref="AS7" ca="1">INDIRECT("Max_Sub_EO_"&amp;Table_LuT_Deelnemers[[#This Row],[Verkorte Referentienaam Deelnemer]])</f>
        <v>0</v>
      </c>
      <c r="AT7" s="12" cm="1">
        <f t="array" aca="1" ref="AT7" ca="1">INDIRECT("Max_Sub_"&amp;Table_LuT_Deelnemers[[#This Row],[Verkorte Referentienaam Deelnemer]])</f>
        <v>0</v>
      </c>
      <c r="AU7" s="236" cm="1">
        <f t="array" aca="1" ref="AU7" ca="1">INDIRECT("Cash_"&amp;Table_LuT_Deelnemers[[#This Row],[Verkorte Referentienaam Deelnemer]])</f>
        <v>0</v>
      </c>
      <c r="AV7" s="12" cm="1">
        <f t="array" aca="1" ref="AV7" ca="1">INDIRECT("Cash_Ontvangen_"&amp;Table_LuT_Deelnemers[[#This Row],[Verkorte Referentienaam Deelnemer]])</f>
        <v>0</v>
      </c>
      <c r="AW7" s="12" cm="1">
        <f t="array" aca="1" ref="AW7" ca="1">INDIRECT("In_kind_"&amp;Table_LuT_Deelnemers[[#This Row],[Verkorte Referentienaam Deelnemer]])</f>
        <v>0</v>
      </c>
      <c r="AX7" s="12" cm="1">
        <f t="array" aca="1" ref="AX7" ca="1">INDIRECT("Overige_Subsidies_"&amp;Table_LuT_Deelnemers[[#This Row],[Verkorte Referentienaam Deelnemer]])</f>
        <v>0</v>
      </c>
      <c r="AY7" s="12" cm="1">
        <f t="array" aca="1" ref="AY7" ca="1">INDIRECT("Subsidie_FO_"&amp;Table_LuT_Deelnemers[[#This Row],[Verkorte Referentienaam Deelnemer]])</f>
        <v>0</v>
      </c>
      <c r="AZ7" s="12" cm="1">
        <f t="array" aca="1" ref="AZ7" ca="1">INDIRECT("Subsidie_IO_"&amp;Table_LuT_Deelnemers[[#This Row],[Verkorte Referentienaam Deelnemer]])</f>
        <v>0</v>
      </c>
      <c r="BA7" s="12" cm="1">
        <f t="array" aca="1" ref="BA7" ca="1">INDIRECT("Subsidie_EO_"&amp;Table_LuT_Deelnemers[[#This Row],[Verkorte Referentienaam Deelnemer]])</f>
        <v>0</v>
      </c>
      <c r="BB7" s="12" cm="1">
        <f t="array" aca="1" ref="BB7" ca="1">INDIRECT("Subsidie_"&amp;Table_LuT_Deelnemers[[#This Row],[Verkorte Referentienaam Deelnemer]])</f>
        <v>0</v>
      </c>
      <c r="BC7" s="12" cm="1">
        <f t="array" aca="1" ref="BC7" ca="1">INDIRECT("Fin_Tot_"&amp;Table_LuT_Deelnemers[[#This Row],[Verkorte Referentienaam Deelnemer]])</f>
        <v>0</v>
      </c>
    </row>
    <row r="8" spans="1:59" ht="15" customHeight="1" x14ac:dyDescent="0.25">
      <c r="A8" s="2" t="s">
        <v>65</v>
      </c>
      <c r="B8" s="2" t="s">
        <v>74</v>
      </c>
      <c r="C8" s="2" t="s">
        <v>97</v>
      </c>
      <c r="D8" s="3" t="str">
        <f>Table_LuT_Deelnemers[[#This Row],[ID Deelnemer]]</f>
        <v>Deelnemer 7</v>
      </c>
      <c r="E8" s="3" t="str" cm="1">
        <f t="array" ref="E8">IF(NOT(Table_LuT_Deelnemers[[#This Row],[DN niet leeg?]]),"",_xlfn.XLOOKUP(Table_LuT_Deelnemers[[#This Row],[ID Deelnemer]],INDEX(Range_Deelnemer_Nrs,,1),INDEX(Range_Deelnemer_Nrs,,2),"",0,1))</f>
        <v/>
      </c>
      <c r="F8" s="3" t="str" cm="1">
        <f t="array" ref="F8">IF(NOT(Table_LuT_Deelnemers[[#This Row],[Type Organisatie niet leeg?]]),"",_xlfn.XLOOKUP(Table_LuT_Deelnemers[[#This Row],[ID Deelnemer]],INDEX(Range_Deelnemer_Nrs,,1),INDEX(Range_Deelnemer_Nrs,,3),"",0,1))</f>
        <v/>
      </c>
      <c r="G8" s="3" t="str" cm="1">
        <f t="array" ref="G8">IF(NOT(Table_LuT_Deelnemers[[#This Row],[KVK niet leeg?]]),"",_xlfn.XLOOKUP(Table_LuT_Deelnemers[[#This Row],[ID Deelnemer]],INDEX(Range_Deelnemer_Nrs,,1),INDEX(Range_Deelnemer_Nrs,,4),"",0,1))</f>
        <v/>
      </c>
      <c r="H8" s="5" t="str" cm="1">
        <f t="array" ref="H8">IF(NOT(Table_LuT_Deelnemers[[#This Row],[Is Buitenlandse organisatie]]),"",_xlfn.XLOOKUP(Table_LuT_Deelnemers[[#This Row],[ID Deelnemer]],INDEX(Range_Deelnemer_Nrs,,1),INDEX(Range_Deelnemer_Nrs,,5),"",0,1))</f>
        <v/>
      </c>
      <c r="I8" s="20" t="str" cm="1">
        <f t="array" aca="1" ref="I8" ca="1">IF(INDIRECT("'"&amp;Table_LuT_Deelnemers[[#This Row],[Naam Sheet]]&amp;"'!Kostensystematiek")="[Maak een keuze]","",INDIRECT("'"&amp;Table_LuT_Deelnemers[[#This Row],[Naam Sheet]]&amp;"'!Kostensystematiek"))</f>
        <v/>
      </c>
      <c r="J8" s="3" t="b">
        <f>Table_LuT_Deelnemers[[#This Row],[Type Organisatie]]="MKB"</f>
        <v>0</v>
      </c>
      <c r="K8" s="3" t="b">
        <f>Table_LuT_Deelnemers[[#This Row],[Type Organisatie]]="Onderzoeksorganisatie"</f>
        <v>0</v>
      </c>
      <c r="L8" s="20" t="b">
        <f>Table_LuT_Deelnemers[[#This Row],[Verkorte Referentienaam Deelnemer]]="DN1"</f>
        <v>0</v>
      </c>
      <c r="M8" s="3" t="b">
        <f t="shared" si="0"/>
        <v>0</v>
      </c>
      <c r="N8" s="3" t="b">
        <f t="shared" si="1"/>
        <v>0</v>
      </c>
      <c r="O8" s="3" t="b" cm="1">
        <f t="array" ref="O8">NOT(ISBLANK(_xlfn.XLOOKUP(Table_LuT_Deelnemers[[#This Row],[ID Deelnemer]],INDEX(Range_Deelnemer_Nrs,,1),INDEX(Range_Deelnemer_Nrs,,2),"",0,1)))</f>
        <v>0</v>
      </c>
      <c r="P8" s="3" t="b" cm="1">
        <f t="array" ref="P8">_xlfn.XLOOKUP(Table_LuT_Deelnemers[[#This Row],[ID Deelnemer]],INDEX(Range_Deelnemer_Nrs,,1),INDEX(Range_Deelnemer_Nrs,,3),"",0,1)&lt;&gt;"[Maak een keuze]"</f>
        <v>0</v>
      </c>
      <c r="Q8" s="3" t="b" cm="1">
        <f t="array" ref="Q8">NOT(ISBLANK(_xlfn.XLOOKUP(Table_LuT_Deelnemers[[#This Row],[ID Deelnemer]],INDEX(Range_Deelnemer_Nrs,,1),INDEX(Range_Deelnemer_Nrs,,4),"",0,1)))</f>
        <v>0</v>
      </c>
      <c r="R8" s="3" t="b" cm="1">
        <f t="array" ref="R8">NOT(ISBLANK(_xlfn.XLOOKUP(Table_LuT_Deelnemers[[#This Row],[ID Deelnemer]],INDEX(Range_Deelnemer_Nrs,,1),INDEX(Range_Deelnemer_Nrs,,5),"",0,1)))</f>
        <v>0</v>
      </c>
      <c r="S8" s="20" t="b" cm="1">
        <f t="array" aca="1" ref="S8" ca="1">INDIRECT("'"&amp;Table_LuT_Deelnemers[[#This Row],[Naam Sheet]]&amp;"'!Kostensystematiek")&lt;&gt;"[Maak een keuze]"</f>
        <v>0</v>
      </c>
      <c r="T8" s="3" t="b">
        <f>OR(NOT(Table_LuT_Deelnemers[[#This Row],[DN niet leeg?]]),Table_LuT_Deelnemers[[#This Row],[Is OO?]],Table_LuT_Deelnemers[[#This Row],[Is MKB?]])</f>
        <v>1</v>
      </c>
      <c r="U8" s="3" t="b">
        <f>OR(Table_LuT_Deelnemers[[#This Row],[Verkorte Referentienaam Deelnemer]]&lt;&gt;"DN1",NOT(Table_LuT_Deelnemers[[#This Row],[Penvoerder niet leeg?]]),AND(Subsidie_instrument&lt;&gt;"[Maak een keuze]",NOT(ISBLANK(Projecttitel)),NOT(ISBLANK(Projectacroniem))))</f>
        <v>1</v>
      </c>
      <c r="V8" s="3" t="b">
        <f>LEN(Projectacroniem)&lt;=30</f>
        <v>1</v>
      </c>
      <c r="W8" s="3" t="b">
        <f>OR(Table_LuT_Deelnemers[[#This Row],[Verkorte Referentienaam Deelnemer]]&lt;&gt;"DN1",Table_LuT_Deelnemers[[#This Row],[Penvoerder niet leeg?]],NOT(Table_LuT_Deelnemers[[#This Row],[DN2 niet leeg?]]))</f>
        <v>1</v>
      </c>
      <c r="X8" s="3" t="b">
        <f>OR(Table_LuT_Deelnemers[[#This Row],[Verkorte Referentienaam Deelnemer]]&lt;&gt;"DN2",NOT(_xlfn.XOR(Table_LuT_Deelnemers[[#This Row],[Penvoerder niet leeg?]],Table_LuT_Deelnemers[[#This Row],[DN2 niet leeg?]])))</f>
        <v>1</v>
      </c>
      <c r="Y8" s="3" t="b">
        <f>OR(Table_LuT_Deelnemers[[#This Row],[Verkorte Referentienaam Deelnemer]]="DN1",NOT(Table_LuT_Deelnemers[[#This Row],[DN niet leeg?]]),AND(O$2:O7))</f>
        <v>1</v>
      </c>
      <c r="Z8" s="3" t="b">
        <f>IF(Table_LuT_Deelnemers[[#This Row],[Verkorte Referentienaam Deelnemer]]="DN1",OR(Table_LuT_Deelnemers[[#This Row],[DN niet leeg?]],NOT(Table_LuT_Deelnemers[[#This Row],[KVK niet leeg?]])),OR(Table_LuT_Deelnemers[[#This Row],[DN niet leeg?]],AND(NOT(Table_LuT_Deelnemers[[#This Row],[Type Organisatie niet leeg?]]),NOT(Table_LuT_Deelnemers[[#This Row],[KVK niet leeg?]]),NOT(Table_LuT_Deelnemers[[#This Row],[Is Buitenlandse organisatie]]))))</f>
        <v>1</v>
      </c>
      <c r="AA8" s="3" t="b">
        <f>OR(NOT(Table_LuT_Deelnemers[[#This Row],[DN niet leeg?]]),NOT(Table_LuT_Deelnemers[[#This Row],[DN2 niet leeg?]]),OR(Table_LuT_Deelnemers[Is OO?]))</f>
        <v>1</v>
      </c>
      <c r="AB8" s="3" t="b">
        <f>OR(Table_LuT_Deelnemers[[#This Row],[Verkorte Referentienaam Deelnemer]]="DN1",NOT(_xlfn.XOR(Table_LuT_Deelnemers[[#This Row],[DN niet leeg?]],Table_LuT_Deelnemers[[#This Row],[Type Organisatie niet leeg?]])))</f>
        <v>1</v>
      </c>
      <c r="AC8" s="3" t="b">
        <f>OR(Table_LuT_Deelnemers[[#This Row],[Verkorte Referentienaam Deelnemer]]&lt;&gt;"DN1",NOT(Table_LuT_Deelnemers[[#This Row],[Penvoerder niet leeg?]]),NOT(Table_LuT_Deelnemers[[#This Row],[Is Buitenlandse organisatie]]))</f>
        <v>1</v>
      </c>
      <c r="AD8" s="3" t="b">
        <f>OR(NOT(Table_LuT_Deelnemers[[#This Row],[DN niet leeg?]]),Table_LuT_Deelnemers[[#This Row],[Is Buitenlandse organisatie]],Table_LuT_Deelnemers[[#This Row],[KVK niet leeg?]])</f>
        <v>1</v>
      </c>
      <c r="AE8" s="3" t="b">
        <f>OR(NOT(Table_LuT_Deelnemers[[#This Row],[DN niet leeg?]]),NOT(Table_LuT_Deelnemers[[#This Row],[Is Buitenlandse organisatie]]),NOT(Table_LuT_Deelnemers[[#This Row],[KVK niet leeg?]]))</f>
        <v>1</v>
      </c>
      <c r="AF8" s="3" t="b">
        <f ca="1">OR(NOT(Table_LuT_Deelnemers[[#This Row],[DN niet leeg?]]),Table_LuT_Deelnemers[[#This Row],[Kostensystematiek niet leeg?]])</f>
        <v>1</v>
      </c>
      <c r="AG8" s="3" t="b" cm="1">
        <f t="array" ref="AG8">OR(NOT(Table_LuT_Deelnemers[[#This Row],[Is Penvoerder?]]),NOT(Table_LuT_Deelnemers[[#This Row],[DN niet leeg?]]),AND(OR(Var_Sub.instr.="MKB hightech",Table_LuT_Deelnemers[[#This Row],[Is OO?]]),OR(Var_Sub.instr.&lt;&gt;"MKB hightech",Table_LuT_Deelnemers[[#This Row],[Is MKB?]])))</f>
        <v>1</v>
      </c>
      <c r="AH8" s="20" t="b" cm="1">
        <f t="array" ref="AH8">OR(NOT(Table_LuT_Deelnemers[[#This Row],[DN niet leeg?]]),Var_Sub.instr.&lt;&gt;"MKB hightech",Table_LuT_Deelnemers[[#This Row],[Is OO?]],Table_LuT_Deelnemers[[#This Row],[Is MKB?]])</f>
        <v>1</v>
      </c>
      <c r="AI8" s="372" t="b">
        <f ca="1">AND(Table_LuT_Deelnemers[[#This Row],[MKB-Consortium - part?]:[Check 200]])</f>
        <v>1</v>
      </c>
      <c r="AJ8" s="12">
        <f>SUMIFS(Table_LuT_Deelnemers[Kosten Totaal],Table_LuT_Deelnemers[Is MKB?],TRUE)</f>
        <v>0</v>
      </c>
      <c r="AK8" s="12">
        <f>SUMIFS(Table_LuT_Deelnemers[Kosten Totaal],Table_LuT_Deelnemers[Is OO?],TRUE)</f>
        <v>0</v>
      </c>
      <c r="AL8" s="306" t="b" cm="1">
        <f t="array" ref="AL8">IF(Var_Sub.instr.="MKB hightech",Table_LuT_Deelnemers[[#This Row],[SUM Kosten OOs]]/Table_LuT_Deelnemers[[#This Row],[SUM Kosten MKBs]]&lt;=0.5,TRUE)</f>
        <v>1</v>
      </c>
      <c r="AM8" s="12" cm="1">
        <f t="array" aca="1" ref="AM8" ca="1">INDIRECT("Kst_FO_"&amp;Table_LuT_Deelnemers[[#This Row],[Verkorte Referentienaam Deelnemer]])</f>
        <v>0</v>
      </c>
      <c r="AN8" s="12" cm="1">
        <f t="array" aca="1" ref="AN8" ca="1">INDIRECT("Kst_IO_"&amp;Table_LuT_Deelnemers[[#This Row],[Verkorte Referentienaam Deelnemer]])</f>
        <v>0</v>
      </c>
      <c r="AO8" s="12" cm="1">
        <f t="array" aca="1" ref="AO8" ca="1">INDIRECT("Kst_EO_"&amp;Table_LuT_Deelnemers[[#This Row],[Verkorte Referentienaam Deelnemer]])</f>
        <v>0</v>
      </c>
      <c r="AP8" s="12" cm="1">
        <f t="array" aca="1" ref="AP8" ca="1">INDIRECT("Kst_Tot_"&amp;Table_LuT_Deelnemers[[#This Row],[Verkorte Referentienaam Deelnemer]])</f>
        <v>0</v>
      </c>
      <c r="AQ8" s="12" cm="1">
        <f t="array" aca="1" ref="AQ8" ca="1">INDIRECT("Max_Sub_FO_"&amp;Table_LuT_Deelnemers[[#This Row],[Verkorte Referentienaam Deelnemer]])</f>
        <v>0</v>
      </c>
      <c r="AR8" s="12" cm="1">
        <f t="array" aca="1" ref="AR8" ca="1">INDIRECT("Max_Sub_IO_"&amp;Table_LuT_Deelnemers[[#This Row],[Verkorte Referentienaam Deelnemer]])</f>
        <v>0</v>
      </c>
      <c r="AS8" s="12" cm="1">
        <f t="array" aca="1" ref="AS8" ca="1">INDIRECT("Max_Sub_EO_"&amp;Table_LuT_Deelnemers[[#This Row],[Verkorte Referentienaam Deelnemer]])</f>
        <v>0</v>
      </c>
      <c r="AT8" s="12" cm="1">
        <f t="array" aca="1" ref="AT8" ca="1">INDIRECT("Max_Sub_"&amp;Table_LuT_Deelnemers[[#This Row],[Verkorte Referentienaam Deelnemer]])</f>
        <v>0</v>
      </c>
      <c r="AU8" s="236" cm="1">
        <f t="array" aca="1" ref="AU8" ca="1">INDIRECT("Cash_"&amp;Table_LuT_Deelnemers[[#This Row],[Verkorte Referentienaam Deelnemer]])</f>
        <v>0</v>
      </c>
      <c r="AV8" s="12" cm="1">
        <f t="array" aca="1" ref="AV8" ca="1">INDIRECT("Cash_Ontvangen_"&amp;Table_LuT_Deelnemers[[#This Row],[Verkorte Referentienaam Deelnemer]])</f>
        <v>0</v>
      </c>
      <c r="AW8" s="12" cm="1">
        <f t="array" aca="1" ref="AW8" ca="1">INDIRECT("In_kind_"&amp;Table_LuT_Deelnemers[[#This Row],[Verkorte Referentienaam Deelnemer]])</f>
        <v>0</v>
      </c>
      <c r="AX8" s="12" cm="1">
        <f t="array" aca="1" ref="AX8" ca="1">INDIRECT("Overige_Subsidies_"&amp;Table_LuT_Deelnemers[[#This Row],[Verkorte Referentienaam Deelnemer]])</f>
        <v>0</v>
      </c>
      <c r="AY8" s="12" cm="1">
        <f t="array" aca="1" ref="AY8" ca="1">INDIRECT("Subsidie_FO_"&amp;Table_LuT_Deelnemers[[#This Row],[Verkorte Referentienaam Deelnemer]])</f>
        <v>0</v>
      </c>
      <c r="AZ8" s="12" cm="1">
        <f t="array" aca="1" ref="AZ8" ca="1">INDIRECT("Subsidie_IO_"&amp;Table_LuT_Deelnemers[[#This Row],[Verkorte Referentienaam Deelnemer]])</f>
        <v>0</v>
      </c>
      <c r="BA8" s="12" cm="1">
        <f t="array" aca="1" ref="BA8" ca="1">INDIRECT("Subsidie_EO_"&amp;Table_LuT_Deelnemers[[#This Row],[Verkorte Referentienaam Deelnemer]])</f>
        <v>0</v>
      </c>
      <c r="BB8" s="12" cm="1">
        <f t="array" aca="1" ref="BB8" ca="1">INDIRECT("Subsidie_"&amp;Table_LuT_Deelnemers[[#This Row],[Verkorte Referentienaam Deelnemer]])</f>
        <v>0</v>
      </c>
      <c r="BC8" s="12" cm="1">
        <f t="array" aca="1" ref="BC8" ca="1">INDIRECT("Fin_Tot_"&amp;Table_LuT_Deelnemers[[#This Row],[Verkorte Referentienaam Deelnemer]])</f>
        <v>0</v>
      </c>
    </row>
    <row r="9" spans="1:59" ht="15" customHeight="1" x14ac:dyDescent="0.25">
      <c r="A9" s="2" t="s">
        <v>66</v>
      </c>
      <c r="B9" s="2" t="s">
        <v>75</v>
      </c>
      <c r="C9" s="2" t="s">
        <v>98</v>
      </c>
      <c r="D9" s="3" t="str">
        <f>Table_LuT_Deelnemers[[#This Row],[ID Deelnemer]]</f>
        <v>Deelnemer 8</v>
      </c>
      <c r="E9" s="3" t="str" cm="1">
        <f t="array" ref="E9">IF(NOT(Table_LuT_Deelnemers[[#This Row],[DN niet leeg?]]),"",_xlfn.XLOOKUP(Table_LuT_Deelnemers[[#This Row],[ID Deelnemer]],INDEX(Range_Deelnemer_Nrs,,1),INDEX(Range_Deelnemer_Nrs,,2),"",0,1))</f>
        <v/>
      </c>
      <c r="F9" s="3" t="str" cm="1">
        <f t="array" ref="F9">IF(NOT(Table_LuT_Deelnemers[[#This Row],[Type Organisatie niet leeg?]]),"",_xlfn.XLOOKUP(Table_LuT_Deelnemers[[#This Row],[ID Deelnemer]],INDEX(Range_Deelnemer_Nrs,,1),INDEX(Range_Deelnemer_Nrs,,3),"",0,1))</f>
        <v/>
      </c>
      <c r="G9" s="3" t="str" cm="1">
        <f t="array" ref="G9">IF(NOT(Table_LuT_Deelnemers[[#This Row],[KVK niet leeg?]]),"",_xlfn.XLOOKUP(Table_LuT_Deelnemers[[#This Row],[ID Deelnemer]],INDEX(Range_Deelnemer_Nrs,,1),INDEX(Range_Deelnemer_Nrs,,4),"",0,1))</f>
        <v/>
      </c>
      <c r="H9" s="5" t="str" cm="1">
        <f t="array" ref="H9">IF(NOT(Table_LuT_Deelnemers[[#This Row],[Is Buitenlandse organisatie]]),"",_xlfn.XLOOKUP(Table_LuT_Deelnemers[[#This Row],[ID Deelnemer]],INDEX(Range_Deelnemer_Nrs,,1),INDEX(Range_Deelnemer_Nrs,,5),"",0,1))</f>
        <v/>
      </c>
      <c r="I9" s="20" t="str" cm="1">
        <f t="array" aca="1" ref="I9" ca="1">IF(INDIRECT("'"&amp;Table_LuT_Deelnemers[[#This Row],[Naam Sheet]]&amp;"'!Kostensystematiek")="[Maak een keuze]","",INDIRECT("'"&amp;Table_LuT_Deelnemers[[#This Row],[Naam Sheet]]&amp;"'!Kostensystematiek"))</f>
        <v/>
      </c>
      <c r="J9" s="3" t="b">
        <f>Table_LuT_Deelnemers[[#This Row],[Type Organisatie]]="MKB"</f>
        <v>0</v>
      </c>
      <c r="K9" s="3" t="b">
        <f>Table_LuT_Deelnemers[[#This Row],[Type Organisatie]]="Onderzoeksorganisatie"</f>
        <v>0</v>
      </c>
      <c r="L9" s="20" t="b">
        <f>Table_LuT_Deelnemers[[#This Row],[Verkorte Referentienaam Deelnemer]]="DN1"</f>
        <v>0</v>
      </c>
      <c r="M9" s="3" t="b">
        <f t="shared" si="0"/>
        <v>0</v>
      </c>
      <c r="N9" s="3" t="b">
        <f t="shared" si="1"/>
        <v>0</v>
      </c>
      <c r="O9" s="3" t="b" cm="1">
        <f t="array" ref="O9">NOT(ISBLANK(_xlfn.XLOOKUP(Table_LuT_Deelnemers[[#This Row],[ID Deelnemer]],INDEX(Range_Deelnemer_Nrs,,1),INDEX(Range_Deelnemer_Nrs,,2),"",0,1)))</f>
        <v>0</v>
      </c>
      <c r="P9" s="3" t="b" cm="1">
        <f t="array" ref="P9">_xlfn.XLOOKUP(Table_LuT_Deelnemers[[#This Row],[ID Deelnemer]],INDEX(Range_Deelnemer_Nrs,,1),INDEX(Range_Deelnemer_Nrs,,3),"",0,1)&lt;&gt;"[Maak een keuze]"</f>
        <v>0</v>
      </c>
      <c r="Q9" s="3" t="b" cm="1">
        <f t="array" ref="Q9">NOT(ISBLANK(_xlfn.XLOOKUP(Table_LuT_Deelnemers[[#This Row],[ID Deelnemer]],INDEX(Range_Deelnemer_Nrs,,1),INDEX(Range_Deelnemer_Nrs,,4),"",0,1)))</f>
        <v>0</v>
      </c>
      <c r="R9" s="3" t="b" cm="1">
        <f t="array" ref="R9">NOT(ISBLANK(_xlfn.XLOOKUP(Table_LuT_Deelnemers[[#This Row],[ID Deelnemer]],INDEX(Range_Deelnemer_Nrs,,1),INDEX(Range_Deelnemer_Nrs,,5),"",0,1)))</f>
        <v>0</v>
      </c>
      <c r="S9" s="20" t="b" cm="1">
        <f t="array" aca="1" ref="S9" ca="1">INDIRECT("'"&amp;Table_LuT_Deelnemers[[#This Row],[Naam Sheet]]&amp;"'!Kostensystematiek")&lt;&gt;"[Maak een keuze]"</f>
        <v>0</v>
      </c>
      <c r="T9" s="3" t="b">
        <f>OR(NOT(Table_LuT_Deelnemers[[#This Row],[DN niet leeg?]]),Table_LuT_Deelnemers[[#This Row],[Is OO?]],Table_LuT_Deelnemers[[#This Row],[Is MKB?]])</f>
        <v>1</v>
      </c>
      <c r="U9" s="3" t="b">
        <f>OR(Table_LuT_Deelnemers[[#This Row],[Verkorte Referentienaam Deelnemer]]&lt;&gt;"DN1",NOT(Table_LuT_Deelnemers[[#This Row],[Penvoerder niet leeg?]]),AND(Subsidie_instrument&lt;&gt;"[Maak een keuze]",NOT(ISBLANK(Projecttitel)),NOT(ISBLANK(Projectacroniem))))</f>
        <v>1</v>
      </c>
      <c r="V9" s="3" t="b">
        <f>LEN(Projectacroniem)&lt;=30</f>
        <v>1</v>
      </c>
      <c r="W9" s="3" t="b">
        <f>OR(Table_LuT_Deelnemers[[#This Row],[Verkorte Referentienaam Deelnemer]]&lt;&gt;"DN1",Table_LuT_Deelnemers[[#This Row],[Penvoerder niet leeg?]],NOT(Table_LuT_Deelnemers[[#This Row],[DN2 niet leeg?]]))</f>
        <v>1</v>
      </c>
      <c r="X9" s="3" t="b">
        <f>OR(Table_LuT_Deelnemers[[#This Row],[Verkorte Referentienaam Deelnemer]]&lt;&gt;"DN2",NOT(_xlfn.XOR(Table_LuT_Deelnemers[[#This Row],[Penvoerder niet leeg?]],Table_LuT_Deelnemers[[#This Row],[DN2 niet leeg?]])))</f>
        <v>1</v>
      </c>
      <c r="Y9" s="3" t="b">
        <f>OR(Table_LuT_Deelnemers[[#This Row],[Verkorte Referentienaam Deelnemer]]="DN1",NOT(Table_LuT_Deelnemers[[#This Row],[DN niet leeg?]]),AND(O$2:O8))</f>
        <v>1</v>
      </c>
      <c r="Z9" s="3" t="b">
        <f>IF(Table_LuT_Deelnemers[[#This Row],[Verkorte Referentienaam Deelnemer]]="DN1",OR(Table_LuT_Deelnemers[[#This Row],[DN niet leeg?]],NOT(Table_LuT_Deelnemers[[#This Row],[KVK niet leeg?]])),OR(Table_LuT_Deelnemers[[#This Row],[DN niet leeg?]],AND(NOT(Table_LuT_Deelnemers[[#This Row],[Type Organisatie niet leeg?]]),NOT(Table_LuT_Deelnemers[[#This Row],[KVK niet leeg?]]),NOT(Table_LuT_Deelnemers[[#This Row],[Is Buitenlandse organisatie]]))))</f>
        <v>1</v>
      </c>
      <c r="AA9" s="3" t="b">
        <f>OR(NOT(Table_LuT_Deelnemers[[#This Row],[DN niet leeg?]]),NOT(Table_LuT_Deelnemers[[#This Row],[DN2 niet leeg?]]),OR(Table_LuT_Deelnemers[Is OO?]))</f>
        <v>1</v>
      </c>
      <c r="AB9" s="3" t="b">
        <f>OR(Table_LuT_Deelnemers[[#This Row],[Verkorte Referentienaam Deelnemer]]="DN1",NOT(_xlfn.XOR(Table_LuT_Deelnemers[[#This Row],[DN niet leeg?]],Table_LuT_Deelnemers[[#This Row],[Type Organisatie niet leeg?]])))</f>
        <v>1</v>
      </c>
      <c r="AC9" s="3" t="b">
        <f>OR(Table_LuT_Deelnemers[[#This Row],[Verkorte Referentienaam Deelnemer]]&lt;&gt;"DN1",NOT(Table_LuT_Deelnemers[[#This Row],[Penvoerder niet leeg?]]),NOT(Table_LuT_Deelnemers[[#This Row],[Is Buitenlandse organisatie]]))</f>
        <v>1</v>
      </c>
      <c r="AD9" s="3" t="b">
        <f>OR(NOT(Table_LuT_Deelnemers[[#This Row],[DN niet leeg?]]),Table_LuT_Deelnemers[[#This Row],[Is Buitenlandse organisatie]],Table_LuT_Deelnemers[[#This Row],[KVK niet leeg?]])</f>
        <v>1</v>
      </c>
      <c r="AE9" s="3" t="b">
        <f>OR(NOT(Table_LuT_Deelnemers[[#This Row],[DN niet leeg?]]),NOT(Table_LuT_Deelnemers[[#This Row],[Is Buitenlandse organisatie]]),NOT(Table_LuT_Deelnemers[[#This Row],[KVK niet leeg?]]))</f>
        <v>1</v>
      </c>
      <c r="AF9" s="3" t="b">
        <f ca="1">OR(NOT(Table_LuT_Deelnemers[[#This Row],[DN niet leeg?]]),Table_LuT_Deelnemers[[#This Row],[Kostensystematiek niet leeg?]])</f>
        <v>1</v>
      </c>
      <c r="AG9" s="3" t="b" cm="1">
        <f t="array" ref="AG9">OR(NOT(Table_LuT_Deelnemers[[#This Row],[Is Penvoerder?]]),NOT(Table_LuT_Deelnemers[[#This Row],[DN niet leeg?]]),AND(OR(Var_Sub.instr.="MKB hightech",Table_LuT_Deelnemers[[#This Row],[Is OO?]]),OR(Var_Sub.instr.&lt;&gt;"MKB hightech",Table_LuT_Deelnemers[[#This Row],[Is MKB?]])))</f>
        <v>1</v>
      </c>
      <c r="AH9" s="20" t="b" cm="1">
        <f t="array" ref="AH9">OR(NOT(Table_LuT_Deelnemers[[#This Row],[DN niet leeg?]]),Var_Sub.instr.&lt;&gt;"MKB hightech",Table_LuT_Deelnemers[[#This Row],[Is OO?]],Table_LuT_Deelnemers[[#This Row],[Is MKB?]])</f>
        <v>1</v>
      </c>
      <c r="AI9" s="372" t="b">
        <f ca="1">AND(Table_LuT_Deelnemers[[#This Row],[MKB-Consortium - part?]:[Check 200]])</f>
        <v>1</v>
      </c>
      <c r="AJ9" s="12">
        <f>SUMIFS(Table_LuT_Deelnemers[Kosten Totaal],Table_LuT_Deelnemers[Is MKB?],TRUE)</f>
        <v>0</v>
      </c>
      <c r="AK9" s="12">
        <f>SUMIFS(Table_LuT_Deelnemers[Kosten Totaal],Table_LuT_Deelnemers[Is OO?],TRUE)</f>
        <v>0</v>
      </c>
      <c r="AL9" s="306" t="b" cm="1">
        <f t="array" ref="AL9">IF(Var_Sub.instr.="MKB hightech",Table_LuT_Deelnemers[[#This Row],[SUM Kosten OOs]]/Table_LuT_Deelnemers[[#This Row],[SUM Kosten MKBs]]&lt;=0.5,TRUE)</f>
        <v>1</v>
      </c>
      <c r="AM9" s="12" cm="1">
        <f t="array" aca="1" ref="AM9" ca="1">INDIRECT("Kst_FO_"&amp;Table_LuT_Deelnemers[[#This Row],[Verkorte Referentienaam Deelnemer]])</f>
        <v>0</v>
      </c>
      <c r="AN9" s="12" cm="1">
        <f t="array" aca="1" ref="AN9" ca="1">INDIRECT("Kst_IO_"&amp;Table_LuT_Deelnemers[[#This Row],[Verkorte Referentienaam Deelnemer]])</f>
        <v>0</v>
      </c>
      <c r="AO9" s="12" cm="1">
        <f t="array" aca="1" ref="AO9" ca="1">INDIRECT("Kst_EO_"&amp;Table_LuT_Deelnemers[[#This Row],[Verkorte Referentienaam Deelnemer]])</f>
        <v>0</v>
      </c>
      <c r="AP9" s="12" cm="1">
        <f t="array" aca="1" ref="AP9" ca="1">INDIRECT("Kst_Tot_"&amp;Table_LuT_Deelnemers[[#This Row],[Verkorte Referentienaam Deelnemer]])</f>
        <v>0</v>
      </c>
      <c r="AQ9" s="12" cm="1">
        <f t="array" aca="1" ref="AQ9" ca="1">INDIRECT("Max_Sub_FO_"&amp;Table_LuT_Deelnemers[[#This Row],[Verkorte Referentienaam Deelnemer]])</f>
        <v>0</v>
      </c>
      <c r="AR9" s="12" cm="1">
        <f t="array" aca="1" ref="AR9" ca="1">INDIRECT("Max_Sub_IO_"&amp;Table_LuT_Deelnemers[[#This Row],[Verkorte Referentienaam Deelnemer]])</f>
        <v>0</v>
      </c>
      <c r="AS9" s="12" cm="1">
        <f t="array" aca="1" ref="AS9" ca="1">INDIRECT("Max_Sub_EO_"&amp;Table_LuT_Deelnemers[[#This Row],[Verkorte Referentienaam Deelnemer]])</f>
        <v>0</v>
      </c>
      <c r="AT9" s="12" cm="1">
        <f t="array" aca="1" ref="AT9" ca="1">INDIRECT("Max_Sub_"&amp;Table_LuT_Deelnemers[[#This Row],[Verkorte Referentienaam Deelnemer]])</f>
        <v>0</v>
      </c>
      <c r="AU9" s="236" cm="1">
        <f t="array" aca="1" ref="AU9" ca="1">INDIRECT("Cash_"&amp;Table_LuT_Deelnemers[[#This Row],[Verkorte Referentienaam Deelnemer]])</f>
        <v>0</v>
      </c>
      <c r="AV9" s="12" cm="1">
        <f t="array" aca="1" ref="AV9" ca="1">INDIRECT("Cash_Ontvangen_"&amp;Table_LuT_Deelnemers[[#This Row],[Verkorte Referentienaam Deelnemer]])</f>
        <v>0</v>
      </c>
      <c r="AW9" s="12" cm="1">
        <f t="array" aca="1" ref="AW9" ca="1">INDIRECT("In_kind_"&amp;Table_LuT_Deelnemers[[#This Row],[Verkorte Referentienaam Deelnemer]])</f>
        <v>0</v>
      </c>
      <c r="AX9" s="12" cm="1">
        <f t="array" aca="1" ref="AX9" ca="1">INDIRECT("Overige_Subsidies_"&amp;Table_LuT_Deelnemers[[#This Row],[Verkorte Referentienaam Deelnemer]])</f>
        <v>0</v>
      </c>
      <c r="AY9" s="12" cm="1">
        <f t="array" aca="1" ref="AY9" ca="1">INDIRECT("Subsidie_FO_"&amp;Table_LuT_Deelnemers[[#This Row],[Verkorte Referentienaam Deelnemer]])</f>
        <v>0</v>
      </c>
      <c r="AZ9" s="12" cm="1">
        <f t="array" aca="1" ref="AZ9" ca="1">INDIRECT("Subsidie_IO_"&amp;Table_LuT_Deelnemers[[#This Row],[Verkorte Referentienaam Deelnemer]])</f>
        <v>0</v>
      </c>
      <c r="BA9" s="12" cm="1">
        <f t="array" aca="1" ref="BA9" ca="1">INDIRECT("Subsidie_EO_"&amp;Table_LuT_Deelnemers[[#This Row],[Verkorte Referentienaam Deelnemer]])</f>
        <v>0</v>
      </c>
      <c r="BB9" s="12" cm="1">
        <f t="array" aca="1" ref="BB9" ca="1">INDIRECT("Subsidie_"&amp;Table_LuT_Deelnemers[[#This Row],[Verkorte Referentienaam Deelnemer]])</f>
        <v>0</v>
      </c>
      <c r="BC9" s="12" cm="1">
        <f t="array" aca="1" ref="BC9" ca="1">INDIRECT("Fin_Tot_"&amp;Table_LuT_Deelnemers[[#This Row],[Verkorte Referentienaam Deelnemer]])</f>
        <v>0</v>
      </c>
    </row>
    <row r="10" spans="1:59" ht="15" customHeight="1" x14ac:dyDescent="0.25">
      <c r="A10" s="2" t="s">
        <v>67</v>
      </c>
      <c r="B10" s="2" t="s">
        <v>76</v>
      </c>
      <c r="C10" s="2" t="s">
        <v>99</v>
      </c>
      <c r="D10" s="3" t="str">
        <f>Table_LuT_Deelnemers[[#This Row],[ID Deelnemer]]</f>
        <v>Deelnemer 9</v>
      </c>
      <c r="E10" s="3" t="str" cm="1">
        <f t="array" ref="E10">IF(NOT(Table_LuT_Deelnemers[[#This Row],[DN niet leeg?]]),"",_xlfn.XLOOKUP(Table_LuT_Deelnemers[[#This Row],[ID Deelnemer]],INDEX(Range_Deelnemer_Nrs,,1),INDEX(Range_Deelnemer_Nrs,,2),"",0,1))</f>
        <v/>
      </c>
      <c r="F10" s="3" t="str" cm="1">
        <f t="array" ref="F10">IF(NOT(Table_LuT_Deelnemers[[#This Row],[Type Organisatie niet leeg?]]),"",_xlfn.XLOOKUP(Table_LuT_Deelnemers[[#This Row],[ID Deelnemer]],INDEX(Range_Deelnemer_Nrs,,1),INDEX(Range_Deelnemer_Nrs,,3),"",0,1))</f>
        <v/>
      </c>
      <c r="G10" s="3" t="str" cm="1">
        <f t="array" ref="G10">IF(NOT(Table_LuT_Deelnemers[[#This Row],[KVK niet leeg?]]),"",_xlfn.XLOOKUP(Table_LuT_Deelnemers[[#This Row],[ID Deelnemer]],INDEX(Range_Deelnemer_Nrs,,1),INDEX(Range_Deelnemer_Nrs,,4),"",0,1))</f>
        <v/>
      </c>
      <c r="H10" s="5" t="str" cm="1">
        <f t="array" ref="H10">IF(NOT(Table_LuT_Deelnemers[[#This Row],[Is Buitenlandse organisatie]]),"",_xlfn.XLOOKUP(Table_LuT_Deelnemers[[#This Row],[ID Deelnemer]],INDEX(Range_Deelnemer_Nrs,,1),INDEX(Range_Deelnemer_Nrs,,5),"",0,1))</f>
        <v/>
      </c>
      <c r="I10" s="20" t="str" cm="1">
        <f t="array" aca="1" ref="I10" ca="1">IF(INDIRECT("'"&amp;Table_LuT_Deelnemers[[#This Row],[Naam Sheet]]&amp;"'!Kostensystematiek")="[Maak een keuze]","",INDIRECT("'"&amp;Table_LuT_Deelnemers[[#This Row],[Naam Sheet]]&amp;"'!Kostensystematiek"))</f>
        <v/>
      </c>
      <c r="J10" s="3" t="b">
        <f>Table_LuT_Deelnemers[[#This Row],[Type Organisatie]]="MKB"</f>
        <v>0</v>
      </c>
      <c r="K10" s="3" t="b">
        <f>Table_LuT_Deelnemers[[#This Row],[Type Organisatie]]="Onderzoeksorganisatie"</f>
        <v>0</v>
      </c>
      <c r="L10" s="20" t="b">
        <f>Table_LuT_Deelnemers[[#This Row],[Verkorte Referentienaam Deelnemer]]="DN1"</f>
        <v>0</v>
      </c>
      <c r="M10" s="3" t="b">
        <f t="shared" si="0"/>
        <v>0</v>
      </c>
      <c r="N10" s="3" t="b">
        <f t="shared" si="1"/>
        <v>0</v>
      </c>
      <c r="O10" s="3" t="b" cm="1">
        <f t="array" ref="O10">NOT(ISBLANK(_xlfn.XLOOKUP(Table_LuT_Deelnemers[[#This Row],[ID Deelnemer]],INDEX(Range_Deelnemer_Nrs,,1),INDEX(Range_Deelnemer_Nrs,,2),"",0,1)))</f>
        <v>0</v>
      </c>
      <c r="P10" s="3" t="b" cm="1">
        <f t="array" ref="P10">_xlfn.XLOOKUP(Table_LuT_Deelnemers[[#This Row],[ID Deelnemer]],INDEX(Range_Deelnemer_Nrs,,1),INDEX(Range_Deelnemer_Nrs,,3),"",0,1)&lt;&gt;"[Maak een keuze]"</f>
        <v>0</v>
      </c>
      <c r="Q10" s="3" t="b" cm="1">
        <f t="array" ref="Q10">NOT(ISBLANK(_xlfn.XLOOKUP(Table_LuT_Deelnemers[[#This Row],[ID Deelnemer]],INDEX(Range_Deelnemer_Nrs,,1),INDEX(Range_Deelnemer_Nrs,,4),"",0,1)))</f>
        <v>0</v>
      </c>
      <c r="R10" s="3" t="b" cm="1">
        <f t="array" ref="R10">NOT(ISBLANK(_xlfn.XLOOKUP(Table_LuT_Deelnemers[[#This Row],[ID Deelnemer]],INDEX(Range_Deelnemer_Nrs,,1),INDEX(Range_Deelnemer_Nrs,,5),"",0,1)))</f>
        <v>0</v>
      </c>
      <c r="S10" s="20" t="b" cm="1">
        <f t="array" aca="1" ref="S10" ca="1">INDIRECT("'"&amp;Table_LuT_Deelnemers[[#This Row],[Naam Sheet]]&amp;"'!Kostensystematiek")&lt;&gt;"[Maak een keuze]"</f>
        <v>0</v>
      </c>
      <c r="T10" s="3" t="b">
        <f>OR(NOT(Table_LuT_Deelnemers[[#This Row],[DN niet leeg?]]),Table_LuT_Deelnemers[[#This Row],[Is OO?]],Table_LuT_Deelnemers[[#This Row],[Is MKB?]])</f>
        <v>1</v>
      </c>
      <c r="U10" s="3" t="b">
        <f>OR(Table_LuT_Deelnemers[[#This Row],[Verkorte Referentienaam Deelnemer]]&lt;&gt;"DN1",NOT(Table_LuT_Deelnemers[[#This Row],[Penvoerder niet leeg?]]),AND(Subsidie_instrument&lt;&gt;"[Maak een keuze]",NOT(ISBLANK(Projecttitel)),NOT(ISBLANK(Projectacroniem))))</f>
        <v>1</v>
      </c>
      <c r="V10" s="3" t="b">
        <f>LEN(Projectacroniem)&lt;=30</f>
        <v>1</v>
      </c>
      <c r="W10" s="3" t="b">
        <f>OR(Table_LuT_Deelnemers[[#This Row],[Verkorte Referentienaam Deelnemer]]&lt;&gt;"DN1",Table_LuT_Deelnemers[[#This Row],[Penvoerder niet leeg?]],NOT(Table_LuT_Deelnemers[[#This Row],[DN2 niet leeg?]]))</f>
        <v>1</v>
      </c>
      <c r="X10" s="3" t="b">
        <f>OR(Table_LuT_Deelnemers[[#This Row],[Verkorte Referentienaam Deelnemer]]&lt;&gt;"DN2",NOT(_xlfn.XOR(Table_LuT_Deelnemers[[#This Row],[Penvoerder niet leeg?]],Table_LuT_Deelnemers[[#This Row],[DN2 niet leeg?]])))</f>
        <v>1</v>
      </c>
      <c r="Y10" s="3" t="b">
        <f>OR(Table_LuT_Deelnemers[[#This Row],[Verkorte Referentienaam Deelnemer]]="DN1",NOT(Table_LuT_Deelnemers[[#This Row],[DN niet leeg?]]),AND(O$2:O9))</f>
        <v>1</v>
      </c>
      <c r="Z10" s="3" t="b">
        <f>IF(Table_LuT_Deelnemers[[#This Row],[Verkorte Referentienaam Deelnemer]]="DN1",OR(Table_LuT_Deelnemers[[#This Row],[DN niet leeg?]],NOT(Table_LuT_Deelnemers[[#This Row],[KVK niet leeg?]])),OR(Table_LuT_Deelnemers[[#This Row],[DN niet leeg?]],AND(NOT(Table_LuT_Deelnemers[[#This Row],[Type Organisatie niet leeg?]]),NOT(Table_LuT_Deelnemers[[#This Row],[KVK niet leeg?]]),NOT(Table_LuT_Deelnemers[[#This Row],[Is Buitenlandse organisatie]]))))</f>
        <v>1</v>
      </c>
      <c r="AA10" s="3" t="b">
        <f>OR(NOT(Table_LuT_Deelnemers[[#This Row],[DN niet leeg?]]),NOT(Table_LuT_Deelnemers[[#This Row],[DN2 niet leeg?]]),OR(Table_LuT_Deelnemers[Is OO?]))</f>
        <v>1</v>
      </c>
      <c r="AB10" s="3" t="b">
        <f>OR(Table_LuT_Deelnemers[[#This Row],[Verkorte Referentienaam Deelnemer]]="DN1",NOT(_xlfn.XOR(Table_LuT_Deelnemers[[#This Row],[DN niet leeg?]],Table_LuT_Deelnemers[[#This Row],[Type Organisatie niet leeg?]])))</f>
        <v>1</v>
      </c>
      <c r="AC10" s="3" t="b">
        <f>OR(Table_LuT_Deelnemers[[#This Row],[Verkorte Referentienaam Deelnemer]]&lt;&gt;"DN1",NOT(Table_LuT_Deelnemers[[#This Row],[Penvoerder niet leeg?]]),NOT(Table_LuT_Deelnemers[[#This Row],[Is Buitenlandse organisatie]]))</f>
        <v>1</v>
      </c>
      <c r="AD10" s="3" t="b">
        <f>OR(NOT(Table_LuT_Deelnemers[[#This Row],[DN niet leeg?]]),Table_LuT_Deelnemers[[#This Row],[Is Buitenlandse organisatie]],Table_LuT_Deelnemers[[#This Row],[KVK niet leeg?]])</f>
        <v>1</v>
      </c>
      <c r="AE10" s="3" t="b">
        <f>OR(NOT(Table_LuT_Deelnemers[[#This Row],[DN niet leeg?]]),NOT(Table_LuT_Deelnemers[[#This Row],[Is Buitenlandse organisatie]]),NOT(Table_LuT_Deelnemers[[#This Row],[KVK niet leeg?]]))</f>
        <v>1</v>
      </c>
      <c r="AF10" s="3" t="b">
        <f ca="1">OR(NOT(Table_LuT_Deelnemers[[#This Row],[DN niet leeg?]]),Table_LuT_Deelnemers[[#This Row],[Kostensystematiek niet leeg?]])</f>
        <v>1</v>
      </c>
      <c r="AG10" s="3" t="b" cm="1">
        <f t="array" ref="AG10">OR(NOT(Table_LuT_Deelnemers[[#This Row],[Is Penvoerder?]]),NOT(Table_LuT_Deelnemers[[#This Row],[DN niet leeg?]]),AND(OR(Var_Sub.instr.="MKB hightech",Table_LuT_Deelnemers[[#This Row],[Is OO?]]),OR(Var_Sub.instr.&lt;&gt;"MKB hightech",Table_LuT_Deelnemers[[#This Row],[Is MKB?]])))</f>
        <v>1</v>
      </c>
      <c r="AH10" s="20" t="b" cm="1">
        <f t="array" ref="AH10">OR(NOT(Table_LuT_Deelnemers[[#This Row],[DN niet leeg?]]),Var_Sub.instr.&lt;&gt;"MKB hightech",Table_LuT_Deelnemers[[#This Row],[Is OO?]],Table_LuT_Deelnemers[[#This Row],[Is MKB?]])</f>
        <v>1</v>
      </c>
      <c r="AI10" s="372" t="b">
        <f ca="1">AND(Table_LuT_Deelnemers[[#This Row],[MKB-Consortium - part?]:[Check 200]])</f>
        <v>1</v>
      </c>
      <c r="AJ10" s="12">
        <f>SUMIFS(Table_LuT_Deelnemers[Kosten Totaal],Table_LuT_Deelnemers[Is MKB?],TRUE)</f>
        <v>0</v>
      </c>
      <c r="AK10" s="12">
        <f>SUMIFS(Table_LuT_Deelnemers[Kosten Totaal],Table_LuT_Deelnemers[Is OO?],TRUE)</f>
        <v>0</v>
      </c>
      <c r="AL10" s="306" t="b" cm="1">
        <f t="array" ref="AL10">IF(Var_Sub.instr.="MKB hightech",Table_LuT_Deelnemers[[#This Row],[SUM Kosten OOs]]/Table_LuT_Deelnemers[[#This Row],[SUM Kosten MKBs]]&lt;=0.5,TRUE)</f>
        <v>1</v>
      </c>
      <c r="AM10" s="12" cm="1">
        <f t="array" aca="1" ref="AM10" ca="1">INDIRECT("Kst_FO_"&amp;Table_LuT_Deelnemers[[#This Row],[Verkorte Referentienaam Deelnemer]])</f>
        <v>0</v>
      </c>
      <c r="AN10" s="12" cm="1">
        <f t="array" aca="1" ref="AN10" ca="1">INDIRECT("Kst_IO_"&amp;Table_LuT_Deelnemers[[#This Row],[Verkorte Referentienaam Deelnemer]])</f>
        <v>0</v>
      </c>
      <c r="AO10" s="12" cm="1">
        <f t="array" aca="1" ref="AO10" ca="1">INDIRECT("Kst_EO_"&amp;Table_LuT_Deelnemers[[#This Row],[Verkorte Referentienaam Deelnemer]])</f>
        <v>0</v>
      </c>
      <c r="AP10" s="12" cm="1">
        <f t="array" aca="1" ref="AP10" ca="1">INDIRECT("Kst_Tot_"&amp;Table_LuT_Deelnemers[[#This Row],[Verkorte Referentienaam Deelnemer]])</f>
        <v>0</v>
      </c>
      <c r="AQ10" s="12" cm="1">
        <f t="array" aca="1" ref="AQ10" ca="1">INDIRECT("Max_Sub_FO_"&amp;Table_LuT_Deelnemers[[#This Row],[Verkorte Referentienaam Deelnemer]])</f>
        <v>0</v>
      </c>
      <c r="AR10" s="12" cm="1">
        <f t="array" aca="1" ref="AR10" ca="1">INDIRECT("Max_Sub_IO_"&amp;Table_LuT_Deelnemers[[#This Row],[Verkorte Referentienaam Deelnemer]])</f>
        <v>0</v>
      </c>
      <c r="AS10" s="12" cm="1">
        <f t="array" aca="1" ref="AS10" ca="1">INDIRECT("Max_Sub_EO_"&amp;Table_LuT_Deelnemers[[#This Row],[Verkorte Referentienaam Deelnemer]])</f>
        <v>0</v>
      </c>
      <c r="AT10" s="12" cm="1">
        <f t="array" aca="1" ref="AT10" ca="1">INDIRECT("Max_Sub_"&amp;Table_LuT_Deelnemers[[#This Row],[Verkorte Referentienaam Deelnemer]])</f>
        <v>0</v>
      </c>
      <c r="AU10" s="236" cm="1">
        <f t="array" aca="1" ref="AU10" ca="1">INDIRECT("Cash_"&amp;Table_LuT_Deelnemers[[#This Row],[Verkorte Referentienaam Deelnemer]])</f>
        <v>0</v>
      </c>
      <c r="AV10" s="12" cm="1">
        <f t="array" aca="1" ref="AV10" ca="1">INDIRECT("Cash_Ontvangen_"&amp;Table_LuT_Deelnemers[[#This Row],[Verkorte Referentienaam Deelnemer]])</f>
        <v>0</v>
      </c>
      <c r="AW10" s="12" cm="1">
        <f t="array" aca="1" ref="AW10" ca="1">INDIRECT("In_kind_"&amp;Table_LuT_Deelnemers[[#This Row],[Verkorte Referentienaam Deelnemer]])</f>
        <v>0</v>
      </c>
      <c r="AX10" s="12" cm="1">
        <f t="array" aca="1" ref="AX10" ca="1">INDIRECT("Overige_Subsidies_"&amp;Table_LuT_Deelnemers[[#This Row],[Verkorte Referentienaam Deelnemer]])</f>
        <v>0</v>
      </c>
      <c r="AY10" s="12" cm="1">
        <f t="array" aca="1" ref="AY10" ca="1">INDIRECT("Subsidie_FO_"&amp;Table_LuT_Deelnemers[[#This Row],[Verkorte Referentienaam Deelnemer]])</f>
        <v>0</v>
      </c>
      <c r="AZ10" s="12" cm="1">
        <f t="array" aca="1" ref="AZ10" ca="1">INDIRECT("Subsidie_IO_"&amp;Table_LuT_Deelnemers[[#This Row],[Verkorte Referentienaam Deelnemer]])</f>
        <v>0</v>
      </c>
      <c r="BA10" s="12" cm="1">
        <f t="array" aca="1" ref="BA10" ca="1">INDIRECT("Subsidie_EO_"&amp;Table_LuT_Deelnemers[[#This Row],[Verkorte Referentienaam Deelnemer]])</f>
        <v>0</v>
      </c>
      <c r="BB10" s="12" cm="1">
        <f t="array" aca="1" ref="BB10" ca="1">INDIRECT("Subsidie_"&amp;Table_LuT_Deelnemers[[#This Row],[Verkorte Referentienaam Deelnemer]])</f>
        <v>0</v>
      </c>
      <c r="BC10" s="12" cm="1">
        <f t="array" aca="1" ref="BC10" ca="1">INDIRECT("Fin_Tot_"&amp;Table_LuT_Deelnemers[[#This Row],[Verkorte Referentienaam Deelnemer]])</f>
        <v>0</v>
      </c>
    </row>
    <row r="11" spans="1:59" ht="15" customHeight="1" x14ac:dyDescent="0.25">
      <c r="A11" s="2" t="s">
        <v>68</v>
      </c>
      <c r="B11" s="2" t="s">
        <v>77</v>
      </c>
      <c r="C11" s="2" t="s">
        <v>100</v>
      </c>
      <c r="D11" s="3" t="str">
        <f>Table_LuT_Deelnemers[[#This Row],[ID Deelnemer]]</f>
        <v>Deelnemer 10</v>
      </c>
      <c r="E11" s="3" t="str" cm="1">
        <f t="array" ref="E11">IF(NOT(Table_LuT_Deelnemers[[#This Row],[DN niet leeg?]]),"",_xlfn.XLOOKUP(Table_LuT_Deelnemers[[#This Row],[ID Deelnemer]],INDEX(Range_Deelnemer_Nrs,,1),INDEX(Range_Deelnemer_Nrs,,2),"",0,1))</f>
        <v/>
      </c>
      <c r="F11" s="3" t="str" cm="1">
        <f t="array" ref="F11">IF(NOT(Table_LuT_Deelnemers[[#This Row],[Type Organisatie niet leeg?]]),"",_xlfn.XLOOKUP(Table_LuT_Deelnemers[[#This Row],[ID Deelnemer]],INDEX(Range_Deelnemer_Nrs,,1),INDEX(Range_Deelnemer_Nrs,,3),"",0,1))</f>
        <v/>
      </c>
      <c r="G11" s="3" t="str" cm="1">
        <f t="array" ref="G11">IF(NOT(Table_LuT_Deelnemers[[#This Row],[KVK niet leeg?]]),"",_xlfn.XLOOKUP(Table_LuT_Deelnemers[[#This Row],[ID Deelnemer]],INDEX(Range_Deelnemer_Nrs,,1),INDEX(Range_Deelnemer_Nrs,,4),"",0,1))</f>
        <v/>
      </c>
      <c r="H11" s="5" t="str" cm="1">
        <f t="array" ref="H11">IF(NOT(Table_LuT_Deelnemers[[#This Row],[Is Buitenlandse organisatie]]),"",_xlfn.XLOOKUP(Table_LuT_Deelnemers[[#This Row],[ID Deelnemer]],INDEX(Range_Deelnemer_Nrs,,1),INDEX(Range_Deelnemer_Nrs,,5),"",0,1))</f>
        <v/>
      </c>
      <c r="I11" s="20" t="str" cm="1">
        <f t="array" aca="1" ref="I11" ca="1">IF(INDIRECT("'"&amp;Table_LuT_Deelnemers[[#This Row],[Naam Sheet]]&amp;"'!Kostensystematiek")="[Maak een keuze]","",INDIRECT("'"&amp;Table_LuT_Deelnemers[[#This Row],[Naam Sheet]]&amp;"'!Kostensystematiek"))</f>
        <v/>
      </c>
      <c r="J11" s="3" t="b">
        <f>Table_LuT_Deelnemers[[#This Row],[Type Organisatie]]="MKB"</f>
        <v>0</v>
      </c>
      <c r="K11" s="3" t="b">
        <f>Table_LuT_Deelnemers[[#This Row],[Type Organisatie]]="Onderzoeksorganisatie"</f>
        <v>0</v>
      </c>
      <c r="L11" s="20" t="b">
        <f>Table_LuT_Deelnemers[[#This Row],[Verkorte Referentienaam Deelnemer]]="DN1"</f>
        <v>0</v>
      </c>
      <c r="M11" s="3" t="b">
        <f t="shared" si="0"/>
        <v>0</v>
      </c>
      <c r="N11" s="3" t="b">
        <f t="shared" si="1"/>
        <v>0</v>
      </c>
      <c r="O11" s="3" t="b" cm="1">
        <f t="array" ref="O11">NOT(ISBLANK(_xlfn.XLOOKUP(Table_LuT_Deelnemers[[#This Row],[ID Deelnemer]],INDEX(Range_Deelnemer_Nrs,,1),INDEX(Range_Deelnemer_Nrs,,2),"",0,1)))</f>
        <v>0</v>
      </c>
      <c r="P11" s="3" t="b" cm="1">
        <f t="array" ref="P11">_xlfn.XLOOKUP(Table_LuT_Deelnemers[[#This Row],[ID Deelnemer]],INDEX(Range_Deelnemer_Nrs,,1),INDEX(Range_Deelnemer_Nrs,,3),"",0,1)&lt;&gt;"[Maak een keuze]"</f>
        <v>0</v>
      </c>
      <c r="Q11" s="3" t="b" cm="1">
        <f t="array" ref="Q11">NOT(ISBLANK(_xlfn.XLOOKUP(Table_LuT_Deelnemers[[#This Row],[ID Deelnemer]],INDEX(Range_Deelnemer_Nrs,,1),INDEX(Range_Deelnemer_Nrs,,4),"",0,1)))</f>
        <v>0</v>
      </c>
      <c r="R11" s="3" t="b" cm="1">
        <f t="array" ref="R11">NOT(ISBLANK(_xlfn.XLOOKUP(Table_LuT_Deelnemers[[#This Row],[ID Deelnemer]],INDEX(Range_Deelnemer_Nrs,,1),INDEX(Range_Deelnemer_Nrs,,5),"",0,1)))</f>
        <v>0</v>
      </c>
      <c r="S11" s="20" t="b" cm="1">
        <f t="array" aca="1" ref="S11" ca="1">INDIRECT("'"&amp;Table_LuT_Deelnemers[[#This Row],[Naam Sheet]]&amp;"'!Kostensystematiek")&lt;&gt;"[Maak een keuze]"</f>
        <v>0</v>
      </c>
      <c r="T11" s="3" t="b">
        <f>OR(NOT(Table_LuT_Deelnemers[[#This Row],[DN niet leeg?]]),Table_LuT_Deelnemers[[#This Row],[Is OO?]],Table_LuT_Deelnemers[[#This Row],[Is MKB?]])</f>
        <v>1</v>
      </c>
      <c r="U11" s="3" t="b">
        <f>OR(Table_LuT_Deelnemers[[#This Row],[Verkorte Referentienaam Deelnemer]]&lt;&gt;"DN1",NOT(Table_LuT_Deelnemers[[#This Row],[Penvoerder niet leeg?]]),AND(Subsidie_instrument&lt;&gt;"[Maak een keuze]",NOT(ISBLANK(Projecttitel)),NOT(ISBLANK(Projectacroniem))))</f>
        <v>1</v>
      </c>
      <c r="V11" s="3" t="b">
        <f>LEN(Projectacroniem)&lt;=30</f>
        <v>1</v>
      </c>
      <c r="W11" s="3" t="b">
        <f>OR(Table_LuT_Deelnemers[[#This Row],[Verkorte Referentienaam Deelnemer]]&lt;&gt;"DN1",Table_LuT_Deelnemers[[#This Row],[Penvoerder niet leeg?]],NOT(Table_LuT_Deelnemers[[#This Row],[DN2 niet leeg?]]))</f>
        <v>1</v>
      </c>
      <c r="X11" s="3" t="b">
        <f>OR(Table_LuT_Deelnemers[[#This Row],[Verkorte Referentienaam Deelnemer]]&lt;&gt;"DN2",NOT(_xlfn.XOR(Table_LuT_Deelnemers[[#This Row],[Penvoerder niet leeg?]],Table_LuT_Deelnemers[[#This Row],[DN2 niet leeg?]])))</f>
        <v>1</v>
      </c>
      <c r="Y11" s="3" t="b">
        <f>OR(Table_LuT_Deelnemers[[#This Row],[Verkorte Referentienaam Deelnemer]]="DN1",NOT(Table_LuT_Deelnemers[[#This Row],[DN niet leeg?]]),AND(O$2:O10))</f>
        <v>1</v>
      </c>
      <c r="Z11" s="3" t="b">
        <f>IF(Table_LuT_Deelnemers[[#This Row],[Verkorte Referentienaam Deelnemer]]="DN1",OR(Table_LuT_Deelnemers[[#This Row],[DN niet leeg?]],NOT(Table_LuT_Deelnemers[[#This Row],[KVK niet leeg?]])),OR(Table_LuT_Deelnemers[[#This Row],[DN niet leeg?]],AND(NOT(Table_LuT_Deelnemers[[#This Row],[Type Organisatie niet leeg?]]),NOT(Table_LuT_Deelnemers[[#This Row],[KVK niet leeg?]]),NOT(Table_LuT_Deelnemers[[#This Row],[Is Buitenlandse organisatie]]))))</f>
        <v>1</v>
      </c>
      <c r="AA11" s="3" t="b">
        <f>OR(NOT(Table_LuT_Deelnemers[[#This Row],[DN niet leeg?]]),NOT(Table_LuT_Deelnemers[[#This Row],[DN2 niet leeg?]]),OR(Table_LuT_Deelnemers[Is OO?]))</f>
        <v>1</v>
      </c>
      <c r="AB11" s="3" t="b">
        <f>OR(Table_LuT_Deelnemers[[#This Row],[Verkorte Referentienaam Deelnemer]]="DN1",NOT(_xlfn.XOR(Table_LuT_Deelnemers[[#This Row],[DN niet leeg?]],Table_LuT_Deelnemers[[#This Row],[Type Organisatie niet leeg?]])))</f>
        <v>1</v>
      </c>
      <c r="AC11" s="3" t="b">
        <f>OR(Table_LuT_Deelnemers[[#This Row],[Verkorte Referentienaam Deelnemer]]&lt;&gt;"DN1",NOT(Table_LuT_Deelnemers[[#This Row],[Penvoerder niet leeg?]]),NOT(Table_LuT_Deelnemers[[#This Row],[Is Buitenlandse organisatie]]))</f>
        <v>1</v>
      </c>
      <c r="AD11" s="3" t="b">
        <f>OR(NOT(Table_LuT_Deelnemers[[#This Row],[DN niet leeg?]]),Table_LuT_Deelnemers[[#This Row],[Is Buitenlandse organisatie]],Table_LuT_Deelnemers[[#This Row],[KVK niet leeg?]])</f>
        <v>1</v>
      </c>
      <c r="AE11" s="3" t="b">
        <f>OR(NOT(Table_LuT_Deelnemers[[#This Row],[DN niet leeg?]]),NOT(Table_LuT_Deelnemers[[#This Row],[Is Buitenlandse organisatie]]),NOT(Table_LuT_Deelnemers[[#This Row],[KVK niet leeg?]]))</f>
        <v>1</v>
      </c>
      <c r="AF11" s="3" t="b">
        <f ca="1">OR(NOT(Table_LuT_Deelnemers[[#This Row],[DN niet leeg?]]),Table_LuT_Deelnemers[[#This Row],[Kostensystematiek niet leeg?]])</f>
        <v>1</v>
      </c>
      <c r="AG11" s="3" t="b" cm="1">
        <f t="array" ref="AG11">OR(NOT(Table_LuT_Deelnemers[[#This Row],[Is Penvoerder?]]),NOT(Table_LuT_Deelnemers[[#This Row],[DN niet leeg?]]),AND(OR(Var_Sub.instr.="MKB hightech",Table_LuT_Deelnemers[[#This Row],[Is OO?]]),OR(Var_Sub.instr.&lt;&gt;"MKB hightech",Table_LuT_Deelnemers[[#This Row],[Is MKB?]])))</f>
        <v>1</v>
      </c>
      <c r="AH11" s="20" t="b" cm="1">
        <f t="array" ref="AH11">OR(NOT(Table_LuT_Deelnemers[[#This Row],[DN niet leeg?]]),Var_Sub.instr.&lt;&gt;"MKB hightech",Table_LuT_Deelnemers[[#This Row],[Is OO?]],Table_LuT_Deelnemers[[#This Row],[Is MKB?]])</f>
        <v>1</v>
      </c>
      <c r="AI11" s="372" t="b">
        <f ca="1">AND(Table_LuT_Deelnemers[[#This Row],[MKB-Consortium - part?]:[Check 200]])</f>
        <v>1</v>
      </c>
      <c r="AJ11" s="12">
        <f>SUMIFS(Table_LuT_Deelnemers[Kosten Totaal],Table_LuT_Deelnemers[Is MKB?],TRUE)</f>
        <v>0</v>
      </c>
      <c r="AK11" s="12">
        <f>SUMIFS(Table_LuT_Deelnemers[Kosten Totaal],Table_LuT_Deelnemers[Is OO?],TRUE)</f>
        <v>0</v>
      </c>
      <c r="AL11" s="306" t="b" cm="1">
        <f t="array" ref="AL11">IF(Var_Sub.instr.="MKB hightech",Table_LuT_Deelnemers[[#This Row],[SUM Kosten OOs]]/Table_LuT_Deelnemers[[#This Row],[SUM Kosten MKBs]]&lt;=0.5,TRUE)</f>
        <v>1</v>
      </c>
      <c r="AM11" s="12" cm="1">
        <f t="array" aca="1" ref="AM11" ca="1">INDIRECT("Kst_FO_"&amp;Table_LuT_Deelnemers[[#This Row],[Verkorte Referentienaam Deelnemer]])</f>
        <v>0</v>
      </c>
      <c r="AN11" s="12" cm="1">
        <f t="array" aca="1" ref="AN11" ca="1">INDIRECT("Kst_IO_"&amp;Table_LuT_Deelnemers[[#This Row],[Verkorte Referentienaam Deelnemer]])</f>
        <v>0</v>
      </c>
      <c r="AO11" s="12" cm="1">
        <f t="array" aca="1" ref="AO11" ca="1">INDIRECT("Kst_EO_"&amp;Table_LuT_Deelnemers[[#This Row],[Verkorte Referentienaam Deelnemer]])</f>
        <v>0</v>
      </c>
      <c r="AP11" s="12" cm="1">
        <f t="array" aca="1" ref="AP11" ca="1">INDIRECT("Kst_Tot_"&amp;Table_LuT_Deelnemers[[#This Row],[Verkorte Referentienaam Deelnemer]])</f>
        <v>0</v>
      </c>
      <c r="AQ11" s="12" cm="1">
        <f t="array" aca="1" ref="AQ11" ca="1">INDIRECT("Max_Sub_FO_"&amp;Table_LuT_Deelnemers[[#This Row],[Verkorte Referentienaam Deelnemer]])</f>
        <v>0</v>
      </c>
      <c r="AR11" s="12" cm="1">
        <f t="array" aca="1" ref="AR11" ca="1">INDIRECT("Max_Sub_IO_"&amp;Table_LuT_Deelnemers[[#This Row],[Verkorte Referentienaam Deelnemer]])</f>
        <v>0</v>
      </c>
      <c r="AS11" s="12" cm="1">
        <f t="array" aca="1" ref="AS11" ca="1">INDIRECT("Max_Sub_EO_"&amp;Table_LuT_Deelnemers[[#This Row],[Verkorte Referentienaam Deelnemer]])</f>
        <v>0</v>
      </c>
      <c r="AT11" s="12" cm="1">
        <f t="array" aca="1" ref="AT11" ca="1">INDIRECT("Max_Sub_"&amp;Table_LuT_Deelnemers[[#This Row],[Verkorte Referentienaam Deelnemer]])</f>
        <v>0</v>
      </c>
      <c r="AU11" s="236" cm="1">
        <f t="array" aca="1" ref="AU11" ca="1">INDIRECT("Cash_"&amp;Table_LuT_Deelnemers[[#This Row],[Verkorte Referentienaam Deelnemer]])</f>
        <v>0</v>
      </c>
      <c r="AV11" s="12" cm="1">
        <f t="array" aca="1" ref="AV11" ca="1">INDIRECT("Cash_Ontvangen_"&amp;Table_LuT_Deelnemers[[#This Row],[Verkorte Referentienaam Deelnemer]])</f>
        <v>0</v>
      </c>
      <c r="AW11" s="12" cm="1">
        <f t="array" aca="1" ref="AW11" ca="1">INDIRECT("In_kind_"&amp;Table_LuT_Deelnemers[[#This Row],[Verkorte Referentienaam Deelnemer]])</f>
        <v>0</v>
      </c>
      <c r="AX11" s="12" cm="1">
        <f t="array" aca="1" ref="AX11" ca="1">INDIRECT("Overige_Subsidies_"&amp;Table_LuT_Deelnemers[[#This Row],[Verkorte Referentienaam Deelnemer]])</f>
        <v>0</v>
      </c>
      <c r="AY11" s="12" cm="1">
        <f t="array" aca="1" ref="AY11" ca="1">INDIRECT("Subsidie_FO_"&amp;Table_LuT_Deelnemers[[#This Row],[Verkorte Referentienaam Deelnemer]])</f>
        <v>0</v>
      </c>
      <c r="AZ11" s="12" cm="1">
        <f t="array" aca="1" ref="AZ11" ca="1">INDIRECT("Subsidie_IO_"&amp;Table_LuT_Deelnemers[[#This Row],[Verkorte Referentienaam Deelnemer]])</f>
        <v>0</v>
      </c>
      <c r="BA11" s="12" cm="1">
        <f t="array" aca="1" ref="BA11" ca="1">INDIRECT("Subsidie_EO_"&amp;Table_LuT_Deelnemers[[#This Row],[Verkorte Referentienaam Deelnemer]])</f>
        <v>0</v>
      </c>
      <c r="BB11" s="12" cm="1">
        <f t="array" aca="1" ref="BB11" ca="1">INDIRECT("Subsidie_"&amp;Table_LuT_Deelnemers[[#This Row],[Verkorte Referentienaam Deelnemer]])</f>
        <v>0</v>
      </c>
      <c r="BC11" s="12" cm="1">
        <f t="array" aca="1" ref="BC11" ca="1">INDIRECT("Fin_Tot_"&amp;Table_LuT_Deelnemers[[#This Row],[Verkorte Referentienaam Deelnemer]])</f>
        <v>0</v>
      </c>
    </row>
    <row r="18" spans="20:22" ht="15" customHeight="1" x14ac:dyDescent="0.25">
      <c r="T18" s="303" t="s">
        <v>115</v>
      </c>
      <c r="U18" s="303" t="s">
        <v>116</v>
      </c>
      <c r="V18" s="303"/>
    </row>
    <row r="19" spans="20:22" ht="15" customHeight="1" x14ac:dyDescent="0.25">
      <c r="T19" s="3" cm="1">
        <f t="array" ref="T19:T33">_xlfn._xlws.FILTER(Table_Foutmeldingen[Nr. Foutmelding],TRUE)</f>
        <v>5</v>
      </c>
      <c r="U19" s="3" t="str" cm="1">
        <f t="array" ref="U19:U33">_xlfn._xlws.FILTER(Table_Foutmeldingen[Foutmelding],TRUE)</f>
        <v>Vul eerste een Subsidie-instrument, een Projecttitel en een Projectacroniem in</v>
      </c>
    </row>
    <row r="20" spans="20:22" ht="15" customHeight="1" x14ac:dyDescent="0.25">
      <c r="T20" s="3">
        <v>6</v>
      </c>
      <c r="U20" s="3" t="str">
        <v>Projectacroniem mag niet langer zijn dan 30 karakters</v>
      </c>
    </row>
    <row r="21" spans="20:22" ht="15" customHeight="1" x14ac:dyDescent="0.25">
      <c r="T21" s="3">
        <v>11</v>
      </c>
      <c r="U21" s="3" t="str">
        <v>Een project dient een Penvoerder (Deelnemer 1) te hebben</v>
      </c>
    </row>
    <row r="22" spans="20:22" ht="15" customHeight="1" x14ac:dyDescent="0.25">
      <c r="T22" s="3">
        <v>13</v>
      </c>
      <c r="U22" s="3" t="str">
        <v>Een project dient minstens twee deelnemers te hebben</v>
      </c>
    </row>
    <row r="23" spans="20:22" ht="15" customHeight="1" x14ac:dyDescent="0.25">
      <c r="T23" s="3">
        <v>15</v>
      </c>
      <c r="U23" s="3" t="str">
        <v>Sla geen deelnemers over</v>
      </c>
    </row>
    <row r="24" spans="20:22" ht="15" customHeight="1" x14ac:dyDescent="0.25">
      <c r="T24" s="3">
        <v>17</v>
      </c>
      <c r="U24" s="3" t="str">
        <v>De organisatienaam ontbreekt</v>
      </c>
    </row>
    <row r="25" spans="20:22" ht="15" customHeight="1" x14ac:dyDescent="0.25">
      <c r="T25" s="3">
        <v>20</v>
      </c>
      <c r="U25" s="3" t="str">
        <v>Tenminste één deelnemer in het consorium moet een onderzoeksorganisatie zijn</v>
      </c>
    </row>
    <row r="26" spans="20:22" ht="15" customHeight="1" x14ac:dyDescent="0.25">
      <c r="T26" s="3">
        <v>111</v>
      </c>
      <c r="U26" s="3" t="str">
        <v>Kies een Type Organisatie</v>
      </c>
    </row>
    <row r="27" spans="20:22" ht="15" customHeight="1" x14ac:dyDescent="0.25">
      <c r="T27" s="3">
        <v>121</v>
      </c>
      <c r="U27" s="3" t="str">
        <v>De penvoerder moet een Nederlandse organisatie zijn</v>
      </c>
    </row>
    <row r="28" spans="20:22" ht="15" customHeight="1" x14ac:dyDescent="0.25">
      <c r="T28" s="3">
        <v>123</v>
      </c>
      <c r="U28" s="3" t="str">
        <v>Als de deelnemer een Nederlandse organisatie is, is het KVK-nummer verplicht</v>
      </c>
    </row>
    <row r="29" spans="20:22" ht="15" customHeight="1" x14ac:dyDescent="0.25">
      <c r="T29" s="3">
        <v>125</v>
      </c>
      <c r="U29" s="3" t="str">
        <v>Een buitenlandse organisatie heeft geen KVK-nummer</v>
      </c>
    </row>
    <row r="30" spans="20:22" ht="15" customHeight="1" x14ac:dyDescent="0.25">
      <c r="T30" s="3">
        <v>150</v>
      </c>
      <c r="U30" s="3" t="str">
        <v>Kies eerst een Kostensystematiek</v>
      </c>
    </row>
    <row r="31" spans="20:22" ht="15" customHeight="1" x14ac:dyDescent="0.25">
      <c r="T31" s="3">
        <v>190</v>
      </c>
      <c r="U31" s="3" t="str">
        <v>De Penvoerder (Deelnemer 1) moet altijd een onderzoeksorganisatie zijn, tenzij het subsidie-instrument 'MKB hightech' is</v>
      </c>
    </row>
    <row r="32" spans="20:22" ht="15" customHeight="1" x14ac:dyDescent="0.25">
      <c r="T32" s="3">
        <v>200</v>
      </c>
      <c r="U32" s="3" t="str">
        <v>Bij het subsidie-intsrument 'MKB hightech' moeten de deelnemers MKB of onderzoeksorganisatie zijn</v>
      </c>
    </row>
    <row r="33" spans="20:21" ht="15" customHeight="1" x14ac:dyDescent="0.25">
      <c r="T33" s="3">
        <v>999</v>
      </c>
      <c r="U33" s="3" t="str">
        <v>Er ontbreken gegevens in eerdere tabs</v>
      </c>
    </row>
  </sheetData>
  <sheetProtection algorithmName="SHA-512" hashValue="skVxhtgY5hBT9MfL50DkhVo/z23Y+TBjMUa1J4OtpMLezyT1axWsENr1RQdxLBp1e8MeK0yGuMxlSGdob7Idxg==" saltValue="FEWRLP+wZ0YO2nWFTC1E8w==" spinCount="100000" sheet="1" objects="1" scenarios="1" selectLockedCells="1"/>
  <phoneticPr fontId="5" type="noConversion"/>
  <conditionalFormatting sqref="M2:S11">
    <cfRule type="expression" dxfId="4" priority="8">
      <formula>NOT(M2)</formula>
    </cfRule>
  </conditionalFormatting>
  <conditionalFormatting sqref="T2:AL11">
    <cfRule type="expression" dxfId="3" priority="11">
      <formula>NOT(T2)</formula>
    </cfRule>
  </conditionalFormatting>
  <conditionalFormatting sqref="AG2">
    <cfRule type="expression" dxfId="2" priority="1">
      <formula>NOT(AG2)</formula>
    </cfRule>
  </conditionalFormatting>
  <conditionalFormatting sqref="AH2:AI2">
    <cfRule type="expression" dxfId="1" priority="2">
      <formula>NOT(AH2)</formula>
    </cfRule>
  </conditionalFormatting>
  <printOptions gridLines="1"/>
  <pageMargins left="0.74803149606299213" right="0.74803149606299213" top="0.98425196850393704" bottom="0.98425196850393704" header="0.51181102362204722" footer="0.51181102362204722"/>
  <pageSetup paperSize="9" scale="48" orientation="portrait" horizontalDpi="4294967292" verticalDpi="300" r:id="rId1"/>
  <headerFooter alignWithMargins="0">
    <oddFooter>&amp;L&amp;8Erna Olislaegers
&amp;D at &amp;T&amp;C&amp;8&amp;P/&amp;N&amp;R&amp;8File: &amp;F
Sheet: &amp;A</oddFooter>
  </headerFooter>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ABE47-8D53-4E07-A1D2-55635CB97706}">
  <sheetPr codeName="Sheet16">
    <pageSetUpPr fitToPage="1"/>
  </sheetPr>
  <dimension ref="A1:AH35"/>
  <sheetViews>
    <sheetView zoomScale="85" zoomScaleNormal="85" workbookViewId="0">
      <pane ySplit="1" topLeftCell="A2" activePane="bottomLeft" state="frozen"/>
      <selection activeCell="AF1" sqref="AF1"/>
      <selection pane="bottomLeft" activeCell="AF1" sqref="AF1"/>
    </sheetView>
  </sheetViews>
  <sheetFormatPr defaultRowHeight="15" customHeight="1" x14ac:dyDescent="0.25"/>
  <cols>
    <col min="1" max="1" width="25.28515625" customWidth="1"/>
    <col min="2" max="2" width="14.42578125" customWidth="1"/>
    <col min="3" max="3" width="14.42578125" style="3" customWidth="1"/>
    <col min="4" max="4" width="35.140625" style="3" customWidth="1"/>
    <col min="5" max="7" width="10.7109375" customWidth="1"/>
    <col min="8" max="8" width="13.42578125" style="3" customWidth="1"/>
    <col min="9" max="9" width="23" customWidth="1"/>
    <col min="10" max="11" width="12.7109375" customWidth="1"/>
    <col min="12" max="27" width="12.7109375" style="3" customWidth="1"/>
    <col min="28" max="30" width="9.140625" style="3"/>
  </cols>
  <sheetData>
    <row r="1" spans="1:30" s="4" customFormat="1" ht="45" x14ac:dyDescent="0.25">
      <c r="A1" s="8" t="s">
        <v>47</v>
      </c>
      <c r="B1" s="6" t="s">
        <v>85</v>
      </c>
      <c r="C1" s="7" t="s">
        <v>90</v>
      </c>
      <c r="D1" s="7" t="s">
        <v>162</v>
      </c>
      <c r="E1" s="7" t="s">
        <v>158</v>
      </c>
      <c r="F1" s="7" t="s">
        <v>167</v>
      </c>
      <c r="G1" s="7" t="s">
        <v>168</v>
      </c>
      <c r="H1" s="7" t="s">
        <v>185</v>
      </c>
      <c r="I1" s="7" t="s">
        <v>51</v>
      </c>
      <c r="J1" s="7" t="s">
        <v>1</v>
      </c>
      <c r="K1" s="7" t="s">
        <v>15</v>
      </c>
      <c r="L1" s="7" t="s">
        <v>57</v>
      </c>
      <c r="M1" s="7" t="s">
        <v>157</v>
      </c>
      <c r="N1" s="10" t="s">
        <v>159</v>
      </c>
      <c r="O1" s="10" t="s">
        <v>160</v>
      </c>
      <c r="P1" s="10" t="s">
        <v>161</v>
      </c>
      <c r="Q1" s="7" t="s">
        <v>164</v>
      </c>
      <c r="R1" s="7" t="s">
        <v>179</v>
      </c>
      <c r="S1" s="7" t="s">
        <v>180</v>
      </c>
      <c r="T1" s="7" t="s">
        <v>196</v>
      </c>
      <c r="U1" s="7" t="s">
        <v>89</v>
      </c>
      <c r="V1" s="7" t="s">
        <v>54</v>
      </c>
      <c r="W1" s="7" t="s">
        <v>150</v>
      </c>
      <c r="X1" s="7" t="s">
        <v>151</v>
      </c>
      <c r="Y1" s="7" t="s">
        <v>152</v>
      </c>
    </row>
    <row r="2" spans="1:30" ht="15" customHeight="1" x14ac:dyDescent="0.25">
      <c r="A2" s="2" t="s">
        <v>59</v>
      </c>
      <c r="B2" s="2" t="s">
        <v>86</v>
      </c>
      <c r="C2" s="3" t="str">
        <f>_xlfn.XLOOKUP(Table_LuT_Kosten_Deelnemers[[#This Row],[ID Deelnemer]],Table_LuT_Deelnemers[ID Deelnemer],Table_LuT_Deelnemers[Verkorte Referentienaam Deelnemer],"&lt;Not in LuT&gt;",0,1)</f>
        <v>DN1</v>
      </c>
      <c r="D2" s="3" t="str">
        <f>Table_LuT_Kosten_Deelnemers[[#This Row],[ID Deelnemer]]&amp;" # "&amp;Table_LuT_Kosten_Deelnemers[[#This Row],[FO | IO | EO]]</f>
        <v>Deelnemer 1 - Penvoerder # FO</v>
      </c>
      <c r="E2" s="3" t="b" cm="1">
        <f t="array" aca="1" ref="E2" ca="1">_xlfn.XLOOKUP(Table_LuT_Kosten_Deelnemers[[#This Row],[ID Deelnemer]],Table_LuT_Deelnemers[ID Deelnemer],INDIRECT("Table_LuT_Deelnemers["&amp;E$1&amp;"]"),"&lt;Not in LuT&gt;",0,1)</f>
        <v>0</v>
      </c>
      <c r="F2" s="3" t="b" cm="1">
        <f t="array" aca="1" ref="F2" ca="1">_xlfn.XLOOKUP(Table_LuT_Kosten_Deelnemers[[#This Row],[ID Deelnemer]],Table_LuT_Deelnemers[ID Deelnemer],INDIRECT("Table_LuT_Deelnemers["&amp;F$1&amp;"]"),"&lt;Not in LuT&gt;",0,1)</f>
        <v>0</v>
      </c>
      <c r="G2" s="3" t="b" cm="1">
        <f t="array" aca="1" ref="G2" ca="1">_xlfn.XLOOKUP(Table_LuT_Kosten_Deelnemers[[#This Row],[ID Deelnemer]],Table_LuT_Deelnemers[ID Deelnemer],INDIRECT("Table_LuT_Deelnemers["&amp;G$1&amp;"]"),"&lt;Not in LuT&gt;",0,1)</f>
        <v>1</v>
      </c>
      <c r="I2" s="3" t="str" cm="1">
        <f t="array" aca="1" ref="I2" ca="1">_xlfn.XLOOKUP(Table_LuT_Kosten_Deelnemers[[#This Row],[ID Deelnemer]],Table_LuT_Deelnemers[ID Deelnemer],INDIRECT("Table_LuT_Deelnemers["&amp;I$1&amp;"]"),"&lt;Not in LuT&gt;",0,1)</f>
        <v/>
      </c>
      <c r="J2" s="3" t="str" cm="1">
        <f t="array" aca="1" ref="J2" ca="1">_xlfn.XLOOKUP(Table_LuT_Kosten_Deelnemers[[#This Row],[ID Deelnemer]],Table_LuT_Deelnemers[ID Deelnemer],INDIRECT("Table_LuT_Deelnemers["&amp;J$1&amp;"]"),"&lt;Not in LuT&gt;",0,1)</f>
        <v/>
      </c>
      <c r="K2" s="9" cm="1">
        <f t="array" aca="1" ref="K2" ca="1">INDIRECT("'"&amp;$A2&amp;"'!Kosten_"&amp;Table_LuT_Kosten_Deelnemers[[#This Row],[FO | IO | EO]])</f>
        <v>0</v>
      </c>
      <c r="L2" s="9" cm="1">
        <f t="array" aca="1" ref="L2" ca="1">INDIRECT("'"&amp;$A2&amp;"'!Max_Subsidie_"&amp;Table_LuT_Kosten_Deelnemers[[#This Row],[FO | IO | EO]])</f>
        <v>0</v>
      </c>
      <c r="M2" s="9">
        <f ca="1">Table_LuT_Kosten_Deelnemers[[#This Row],[Kosten]]-Table_LuT_Kosten_Deelnemers[[#This Row],[Maximale Subsidie]]</f>
        <v>0</v>
      </c>
      <c r="N2"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2"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2" s="9">
        <f ca="1">Table_LuT_Kosten_Deelnemers[[#This Row],[Kosten OO]]-Table_LuT_Kosten_Deelnemers[[#This Row],[Maximale Subsidie OO]]</f>
        <v>0</v>
      </c>
      <c r="Q2" s="9" cm="1">
        <f t="array" aca="1" ref="Q2"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2" s="9" cm="1">
        <f t="array" aca="1" ref="R2" ca="1">IF(Table_LuT_Kosten_Deelnemers[[#This Row],[FO | IO | EO]]="FO",INDIRECT("Cash_"&amp;Table_LuT_Kosten_Deelnemers[[#This Row],[Verkorte Referentienaam Deelnemer]]),0)</f>
        <v>0</v>
      </c>
      <c r="S2" s="9" cm="1">
        <f t="array" aca="1" ref="S2" ca="1">IF(Table_LuT_Kosten_Deelnemers[[#This Row],[FO | IO | EO]]="FO",INDIRECT("Cash_Ontvangen_"&amp;Table_LuT_Kosten_Deelnemers[[#This Row],[Verkorte Referentienaam Deelnemer]]),0)</f>
        <v>0</v>
      </c>
      <c r="T2" s="9">
        <f ca="1">IF(Table_LuT_Kosten_Deelnemers[[#This Row],[Is OO?]],Table_LuT_Kosten_Deelnemers[[#This Row],[Cash Ontvangen]],0)</f>
        <v>0</v>
      </c>
      <c r="U2" s="9" cm="1">
        <f t="array" aca="1" ref="U2" ca="1">IF(Table_LuT_Kosten_Deelnemers[[#This Row],[FO | IO | EO]]="FO",INDIRECT("In_kind_"&amp;Table_LuT_Kosten_Deelnemers[[#This Row],[Verkorte Referentienaam Deelnemer]]),0)</f>
        <v>0</v>
      </c>
      <c r="V2" s="9" cm="1">
        <f t="array" aca="1" ref="V2" ca="1">IF(Table_LuT_Kosten_Deelnemers[[#This Row],[FO | IO | EO]]="FO",INDIRECT("Overige_Subsidies_"&amp;Table_LuT_Kosten_Deelnemers[[#This Row],[Verkorte Referentienaam Deelnemer]]),0)</f>
        <v>0</v>
      </c>
      <c r="W2" s="9" cm="1">
        <f t="array" aca="1" ref="W2" ca="1">INDIRECT("Subsidie_FO_"&amp;Table_LuT_Kosten_Deelnemers[[#This Row],[Verkorte Referentienaam Deelnemer]])</f>
        <v>0</v>
      </c>
      <c r="X2" s="9" cm="1">
        <f t="array" aca="1" ref="X2" ca="1">INDIRECT("Subsidie_IO_"&amp;Table_LuT_Kosten_Deelnemers[[#This Row],[Verkorte Referentienaam Deelnemer]])</f>
        <v>0</v>
      </c>
      <c r="Y2" s="9" cm="1">
        <f t="array" aca="1" ref="Y2" ca="1">INDIRECT("Subsidie_EO_"&amp;Table_LuT_Kosten_Deelnemers[[#This Row],[Verkorte Referentienaam Deelnemer]])</f>
        <v>0</v>
      </c>
      <c r="Z2"/>
      <c r="AA2"/>
      <c r="AB2"/>
      <c r="AC2"/>
      <c r="AD2"/>
    </row>
    <row r="3" spans="1:30" ht="15" customHeight="1" x14ac:dyDescent="0.25">
      <c r="A3" s="2" t="s">
        <v>60</v>
      </c>
      <c r="B3" s="2" t="s">
        <v>86</v>
      </c>
      <c r="C3" s="3" t="str">
        <f>_xlfn.XLOOKUP(Table_LuT_Kosten_Deelnemers[[#This Row],[ID Deelnemer]],Table_LuT_Deelnemers[ID Deelnemer],Table_LuT_Deelnemers[Verkorte Referentienaam Deelnemer],"&lt;Not in LuT&gt;",0,1)</f>
        <v>DN2</v>
      </c>
      <c r="D3" s="3" t="str">
        <f>Table_LuT_Kosten_Deelnemers[[#This Row],[ID Deelnemer]]&amp;" # "&amp;Table_LuT_Kosten_Deelnemers[[#This Row],[FO | IO | EO]]</f>
        <v>Deelnemer 2 # FO</v>
      </c>
      <c r="E3" s="3" t="b" cm="1">
        <f t="array" aca="1" ref="E3" ca="1">_xlfn.XLOOKUP(Table_LuT_Kosten_Deelnemers[[#This Row],[ID Deelnemer]],Table_LuT_Deelnemers[ID Deelnemer],INDIRECT("Table_LuT_Deelnemers["&amp;E$1&amp;"]"),"&lt;Not in LuT&gt;",0,1)</f>
        <v>0</v>
      </c>
      <c r="F3" s="3" t="b" cm="1">
        <f t="array" aca="1" ref="F3" ca="1">_xlfn.XLOOKUP(Table_LuT_Kosten_Deelnemers[[#This Row],[ID Deelnemer]],Table_LuT_Deelnemers[ID Deelnemer],INDIRECT("Table_LuT_Deelnemers["&amp;F$1&amp;"]"),"&lt;Not in LuT&gt;",0,1)</f>
        <v>0</v>
      </c>
      <c r="G3" s="3" t="b" cm="1">
        <f t="array" aca="1" ref="G3" ca="1">_xlfn.XLOOKUP(Table_LuT_Kosten_Deelnemers[[#This Row],[ID Deelnemer]],Table_LuT_Deelnemers[ID Deelnemer],INDIRECT("Table_LuT_Deelnemers["&amp;G$1&amp;"]"),"&lt;Not in LuT&gt;",0,1)</f>
        <v>0</v>
      </c>
      <c r="I3" s="3" t="str" cm="1">
        <f t="array" aca="1" ref="I3" ca="1">_xlfn.XLOOKUP(Table_LuT_Kosten_Deelnemers[[#This Row],[ID Deelnemer]],Table_LuT_Deelnemers[ID Deelnemer],INDIRECT("Table_LuT_Deelnemers["&amp;I$1&amp;"]"),"&lt;Not in LuT&gt;",0,1)</f>
        <v/>
      </c>
      <c r="J3" s="3" t="str" cm="1">
        <f t="array" aca="1" ref="J3" ca="1">_xlfn.XLOOKUP(Table_LuT_Kosten_Deelnemers[[#This Row],[ID Deelnemer]],Table_LuT_Deelnemers[ID Deelnemer],INDIRECT("Table_LuT_Deelnemers["&amp;J$1&amp;"]"),"&lt;Not in LuT&gt;",0,1)</f>
        <v/>
      </c>
      <c r="K3" s="9" cm="1">
        <f t="array" aca="1" ref="K3" ca="1">INDIRECT("'"&amp;$A3&amp;"'!Kosten_"&amp;Table_LuT_Kosten_Deelnemers[[#This Row],[FO | IO | EO]])</f>
        <v>0</v>
      </c>
      <c r="L3" s="9" cm="1">
        <f t="array" aca="1" ref="L3" ca="1">INDIRECT("'"&amp;$A3&amp;"'!Max_Subsidie_"&amp;Table_LuT_Kosten_Deelnemers[[#This Row],[FO | IO | EO]])</f>
        <v>0</v>
      </c>
      <c r="M3" s="9">
        <f ca="1">Table_LuT_Kosten_Deelnemers[[#This Row],[Kosten]]-Table_LuT_Kosten_Deelnemers[[#This Row],[Maximale Subsidie]]</f>
        <v>0</v>
      </c>
      <c r="N3"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3"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3" s="9">
        <f ca="1">Table_LuT_Kosten_Deelnemers[[#This Row],[Kosten OO]]-Table_LuT_Kosten_Deelnemers[[#This Row],[Maximale Subsidie OO]]</f>
        <v>0</v>
      </c>
      <c r="Q3" s="9" cm="1">
        <f t="array" aca="1" ref="Q3"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3" s="9" cm="1">
        <f t="array" aca="1" ref="R3" ca="1">IF(Table_LuT_Kosten_Deelnemers[[#This Row],[FO | IO | EO]]="FO",INDIRECT("Cash_"&amp;Table_LuT_Kosten_Deelnemers[[#This Row],[Verkorte Referentienaam Deelnemer]]),0)</f>
        <v>0</v>
      </c>
      <c r="S3" s="9" cm="1">
        <f t="array" aca="1" ref="S3" ca="1">IF(Table_LuT_Kosten_Deelnemers[[#This Row],[FO | IO | EO]]="FO",INDIRECT("Cash_Ontvangen_"&amp;Table_LuT_Kosten_Deelnemers[[#This Row],[Verkorte Referentienaam Deelnemer]]),0)</f>
        <v>0</v>
      </c>
      <c r="T3" s="9">
        <f ca="1">IF(Table_LuT_Kosten_Deelnemers[[#This Row],[Is OO?]],Table_LuT_Kosten_Deelnemers[[#This Row],[Cash Ontvangen]],0)</f>
        <v>0</v>
      </c>
      <c r="U3" s="9" cm="1">
        <f t="array" aca="1" ref="U3" ca="1">IF(Table_LuT_Kosten_Deelnemers[[#This Row],[FO | IO | EO]]="FO",INDIRECT("In_kind_"&amp;Table_LuT_Kosten_Deelnemers[[#This Row],[Verkorte Referentienaam Deelnemer]]),0)</f>
        <v>0</v>
      </c>
      <c r="V3" s="9" cm="1">
        <f t="array" aca="1" ref="V3" ca="1">IF(Table_LuT_Kosten_Deelnemers[[#This Row],[FO | IO | EO]]="FO",INDIRECT("Overige_Subsidies_"&amp;Table_LuT_Kosten_Deelnemers[[#This Row],[Verkorte Referentienaam Deelnemer]]),0)</f>
        <v>0</v>
      </c>
      <c r="W3" s="9" cm="1">
        <f t="array" aca="1" ref="W3" ca="1">INDIRECT("Subsidie_FO_"&amp;Table_LuT_Kosten_Deelnemers[[#This Row],[Verkorte Referentienaam Deelnemer]])</f>
        <v>0</v>
      </c>
      <c r="X3" s="9" cm="1">
        <f t="array" aca="1" ref="X3" ca="1">INDIRECT("Subsidie_IO_"&amp;Table_LuT_Kosten_Deelnemers[[#This Row],[Verkorte Referentienaam Deelnemer]])</f>
        <v>0</v>
      </c>
      <c r="Y3" s="9" cm="1">
        <f t="array" aca="1" ref="Y3" ca="1">INDIRECT("Subsidie_EO_"&amp;Table_LuT_Kosten_Deelnemers[[#This Row],[Verkorte Referentienaam Deelnemer]])</f>
        <v>0</v>
      </c>
      <c r="Z3"/>
      <c r="AA3"/>
      <c r="AB3"/>
      <c r="AC3"/>
      <c r="AD3"/>
    </row>
    <row r="4" spans="1:30" ht="15" customHeight="1" x14ac:dyDescent="0.25">
      <c r="A4" s="2" t="s">
        <v>61</v>
      </c>
      <c r="B4" s="2" t="s">
        <v>86</v>
      </c>
      <c r="C4" s="3" t="str">
        <f>_xlfn.XLOOKUP(Table_LuT_Kosten_Deelnemers[[#This Row],[ID Deelnemer]],Table_LuT_Deelnemers[ID Deelnemer],Table_LuT_Deelnemers[Verkorte Referentienaam Deelnemer],"&lt;Not in LuT&gt;",0,1)</f>
        <v>DN3</v>
      </c>
      <c r="D4" s="3" t="str">
        <f>Table_LuT_Kosten_Deelnemers[[#This Row],[ID Deelnemer]]&amp;" # "&amp;Table_LuT_Kosten_Deelnemers[[#This Row],[FO | IO | EO]]</f>
        <v>Deelnemer 3 # FO</v>
      </c>
      <c r="E4" s="3" t="b" cm="1">
        <f t="array" aca="1" ref="E4" ca="1">_xlfn.XLOOKUP(Table_LuT_Kosten_Deelnemers[[#This Row],[ID Deelnemer]],Table_LuT_Deelnemers[ID Deelnemer],INDIRECT("Table_LuT_Deelnemers["&amp;E$1&amp;"]"),"&lt;Not in LuT&gt;",0,1)</f>
        <v>0</v>
      </c>
      <c r="F4" s="3" t="b" cm="1">
        <f t="array" aca="1" ref="F4" ca="1">_xlfn.XLOOKUP(Table_LuT_Kosten_Deelnemers[[#This Row],[ID Deelnemer]],Table_LuT_Deelnemers[ID Deelnemer],INDIRECT("Table_LuT_Deelnemers["&amp;F$1&amp;"]"),"&lt;Not in LuT&gt;",0,1)</f>
        <v>0</v>
      </c>
      <c r="G4" s="3" t="b" cm="1">
        <f t="array" aca="1" ref="G4" ca="1">_xlfn.XLOOKUP(Table_LuT_Kosten_Deelnemers[[#This Row],[ID Deelnemer]],Table_LuT_Deelnemers[ID Deelnemer],INDIRECT("Table_LuT_Deelnemers["&amp;G$1&amp;"]"),"&lt;Not in LuT&gt;",0,1)</f>
        <v>0</v>
      </c>
      <c r="I4" s="3" t="str" cm="1">
        <f t="array" aca="1" ref="I4" ca="1">_xlfn.XLOOKUP(Table_LuT_Kosten_Deelnemers[[#This Row],[ID Deelnemer]],Table_LuT_Deelnemers[ID Deelnemer],INDIRECT("Table_LuT_Deelnemers["&amp;I$1&amp;"]"),"&lt;Not in LuT&gt;",0,1)</f>
        <v/>
      </c>
      <c r="J4" s="3" t="str" cm="1">
        <f t="array" aca="1" ref="J4" ca="1">_xlfn.XLOOKUP(Table_LuT_Kosten_Deelnemers[[#This Row],[ID Deelnemer]],Table_LuT_Deelnemers[ID Deelnemer],INDIRECT("Table_LuT_Deelnemers["&amp;J$1&amp;"]"),"&lt;Not in LuT&gt;",0,1)</f>
        <v/>
      </c>
      <c r="K4" s="9" cm="1">
        <f t="array" aca="1" ref="K4" ca="1">INDIRECT("'"&amp;$A4&amp;"'!Kosten_"&amp;Table_LuT_Kosten_Deelnemers[[#This Row],[FO | IO | EO]])</f>
        <v>0</v>
      </c>
      <c r="L4" s="9" cm="1">
        <f t="array" aca="1" ref="L4" ca="1">INDIRECT("'"&amp;$A4&amp;"'!Max_Subsidie_"&amp;Table_LuT_Kosten_Deelnemers[[#This Row],[FO | IO | EO]])</f>
        <v>0</v>
      </c>
      <c r="M4" s="9">
        <f ca="1">Table_LuT_Kosten_Deelnemers[[#This Row],[Kosten]]-Table_LuT_Kosten_Deelnemers[[#This Row],[Maximale Subsidie]]</f>
        <v>0</v>
      </c>
      <c r="N4"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4"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4" s="9">
        <f ca="1">Table_LuT_Kosten_Deelnemers[[#This Row],[Kosten OO]]-Table_LuT_Kosten_Deelnemers[[#This Row],[Maximale Subsidie OO]]</f>
        <v>0</v>
      </c>
      <c r="Q4" s="9" cm="1">
        <f t="array" aca="1" ref="Q4"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4" s="9" cm="1">
        <f t="array" aca="1" ref="R4" ca="1">IF(Table_LuT_Kosten_Deelnemers[[#This Row],[FO | IO | EO]]="FO",INDIRECT("Cash_"&amp;Table_LuT_Kosten_Deelnemers[[#This Row],[Verkorte Referentienaam Deelnemer]]),0)</f>
        <v>0</v>
      </c>
      <c r="S4" s="9" cm="1">
        <f t="array" aca="1" ref="S4" ca="1">IF(Table_LuT_Kosten_Deelnemers[[#This Row],[FO | IO | EO]]="FO",INDIRECT("Cash_Ontvangen_"&amp;Table_LuT_Kosten_Deelnemers[[#This Row],[Verkorte Referentienaam Deelnemer]]),0)</f>
        <v>0</v>
      </c>
      <c r="T4" s="9">
        <f ca="1">IF(Table_LuT_Kosten_Deelnemers[[#This Row],[Is OO?]],Table_LuT_Kosten_Deelnemers[[#This Row],[Cash Ontvangen]],0)</f>
        <v>0</v>
      </c>
      <c r="U4" s="9" cm="1">
        <f t="array" aca="1" ref="U4" ca="1">IF(Table_LuT_Kosten_Deelnemers[[#This Row],[FO | IO | EO]]="FO",INDIRECT("In_kind_"&amp;Table_LuT_Kosten_Deelnemers[[#This Row],[Verkorte Referentienaam Deelnemer]]),0)</f>
        <v>0</v>
      </c>
      <c r="V4" s="9" cm="1">
        <f t="array" aca="1" ref="V4" ca="1">IF(Table_LuT_Kosten_Deelnemers[[#This Row],[FO | IO | EO]]="FO",INDIRECT("Overige_Subsidies_"&amp;Table_LuT_Kosten_Deelnemers[[#This Row],[Verkorte Referentienaam Deelnemer]]),0)</f>
        <v>0</v>
      </c>
      <c r="W4" s="9" cm="1">
        <f t="array" aca="1" ref="W4" ca="1">INDIRECT("Subsidie_FO_"&amp;Table_LuT_Kosten_Deelnemers[[#This Row],[Verkorte Referentienaam Deelnemer]])</f>
        <v>0</v>
      </c>
      <c r="X4" s="9" cm="1">
        <f t="array" aca="1" ref="X4" ca="1">INDIRECT("Subsidie_IO_"&amp;Table_LuT_Kosten_Deelnemers[[#This Row],[Verkorte Referentienaam Deelnemer]])</f>
        <v>0</v>
      </c>
      <c r="Y4" s="9" cm="1">
        <f t="array" aca="1" ref="Y4" ca="1">INDIRECT("Subsidie_EO_"&amp;Table_LuT_Kosten_Deelnemers[[#This Row],[Verkorte Referentienaam Deelnemer]])</f>
        <v>0</v>
      </c>
      <c r="Z4"/>
      <c r="AA4"/>
      <c r="AB4"/>
      <c r="AC4"/>
      <c r="AD4"/>
    </row>
    <row r="5" spans="1:30" ht="15" customHeight="1" x14ac:dyDescent="0.25">
      <c r="A5" s="2" t="s">
        <v>62</v>
      </c>
      <c r="B5" s="2" t="s">
        <v>86</v>
      </c>
      <c r="C5" s="3" t="str">
        <f>_xlfn.XLOOKUP(Table_LuT_Kosten_Deelnemers[[#This Row],[ID Deelnemer]],Table_LuT_Deelnemers[ID Deelnemer],Table_LuT_Deelnemers[Verkorte Referentienaam Deelnemer],"&lt;Not in LuT&gt;",0,1)</f>
        <v>DN4</v>
      </c>
      <c r="D5" s="3" t="str">
        <f>Table_LuT_Kosten_Deelnemers[[#This Row],[ID Deelnemer]]&amp;" # "&amp;Table_LuT_Kosten_Deelnemers[[#This Row],[FO | IO | EO]]</f>
        <v>Deelnemer 4 # FO</v>
      </c>
      <c r="E5" s="3" t="b" cm="1">
        <f t="array" aca="1" ref="E5" ca="1">_xlfn.XLOOKUP(Table_LuT_Kosten_Deelnemers[[#This Row],[ID Deelnemer]],Table_LuT_Deelnemers[ID Deelnemer],INDIRECT("Table_LuT_Deelnemers["&amp;E$1&amp;"]"),"&lt;Not in LuT&gt;",0,1)</f>
        <v>0</v>
      </c>
      <c r="F5" s="3" t="b" cm="1">
        <f t="array" aca="1" ref="F5" ca="1">_xlfn.XLOOKUP(Table_LuT_Kosten_Deelnemers[[#This Row],[ID Deelnemer]],Table_LuT_Deelnemers[ID Deelnemer],INDIRECT("Table_LuT_Deelnemers["&amp;F$1&amp;"]"),"&lt;Not in LuT&gt;",0,1)</f>
        <v>0</v>
      </c>
      <c r="G5" s="3" t="b" cm="1">
        <f t="array" aca="1" ref="G5" ca="1">_xlfn.XLOOKUP(Table_LuT_Kosten_Deelnemers[[#This Row],[ID Deelnemer]],Table_LuT_Deelnemers[ID Deelnemer],INDIRECT("Table_LuT_Deelnemers["&amp;G$1&amp;"]"),"&lt;Not in LuT&gt;",0,1)</f>
        <v>0</v>
      </c>
      <c r="I5" s="3" t="str" cm="1">
        <f t="array" aca="1" ref="I5" ca="1">_xlfn.XLOOKUP(Table_LuT_Kosten_Deelnemers[[#This Row],[ID Deelnemer]],Table_LuT_Deelnemers[ID Deelnemer],INDIRECT("Table_LuT_Deelnemers["&amp;I$1&amp;"]"),"&lt;Not in LuT&gt;",0,1)</f>
        <v/>
      </c>
      <c r="J5" s="3" t="str" cm="1">
        <f t="array" aca="1" ref="J5" ca="1">_xlfn.XLOOKUP(Table_LuT_Kosten_Deelnemers[[#This Row],[ID Deelnemer]],Table_LuT_Deelnemers[ID Deelnemer],INDIRECT("Table_LuT_Deelnemers["&amp;J$1&amp;"]"),"&lt;Not in LuT&gt;",0,1)</f>
        <v/>
      </c>
      <c r="K5" s="9" cm="1">
        <f t="array" aca="1" ref="K5" ca="1">INDIRECT("'"&amp;$A5&amp;"'!Kosten_"&amp;Table_LuT_Kosten_Deelnemers[[#This Row],[FO | IO | EO]])</f>
        <v>0</v>
      </c>
      <c r="L5" s="9" cm="1">
        <f t="array" aca="1" ref="L5" ca="1">INDIRECT("'"&amp;$A5&amp;"'!Max_Subsidie_"&amp;Table_LuT_Kosten_Deelnemers[[#This Row],[FO | IO | EO]])</f>
        <v>0</v>
      </c>
      <c r="M5" s="9">
        <f ca="1">Table_LuT_Kosten_Deelnemers[[#This Row],[Kosten]]-Table_LuT_Kosten_Deelnemers[[#This Row],[Maximale Subsidie]]</f>
        <v>0</v>
      </c>
      <c r="N5"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5"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5" s="9">
        <f ca="1">Table_LuT_Kosten_Deelnemers[[#This Row],[Kosten OO]]-Table_LuT_Kosten_Deelnemers[[#This Row],[Maximale Subsidie OO]]</f>
        <v>0</v>
      </c>
      <c r="Q5" s="9" cm="1">
        <f t="array" aca="1" ref="Q5"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5" s="9" cm="1">
        <f t="array" aca="1" ref="R5" ca="1">IF(Table_LuT_Kosten_Deelnemers[[#This Row],[FO | IO | EO]]="FO",INDIRECT("Cash_"&amp;Table_LuT_Kosten_Deelnemers[[#This Row],[Verkorte Referentienaam Deelnemer]]),0)</f>
        <v>0</v>
      </c>
      <c r="S5" s="9" cm="1">
        <f t="array" aca="1" ref="S5" ca="1">IF(Table_LuT_Kosten_Deelnemers[[#This Row],[FO | IO | EO]]="FO",INDIRECT("Cash_Ontvangen_"&amp;Table_LuT_Kosten_Deelnemers[[#This Row],[Verkorte Referentienaam Deelnemer]]),0)</f>
        <v>0</v>
      </c>
      <c r="T5" s="9">
        <f ca="1">IF(Table_LuT_Kosten_Deelnemers[[#This Row],[Is OO?]],Table_LuT_Kosten_Deelnemers[[#This Row],[Cash Ontvangen]],0)</f>
        <v>0</v>
      </c>
      <c r="U5" s="9" cm="1">
        <f t="array" aca="1" ref="U5" ca="1">IF(Table_LuT_Kosten_Deelnemers[[#This Row],[FO | IO | EO]]="FO",INDIRECT("In_kind_"&amp;Table_LuT_Kosten_Deelnemers[[#This Row],[Verkorte Referentienaam Deelnemer]]),0)</f>
        <v>0</v>
      </c>
      <c r="V5" s="9" cm="1">
        <f t="array" aca="1" ref="V5" ca="1">IF(Table_LuT_Kosten_Deelnemers[[#This Row],[FO | IO | EO]]="FO",INDIRECT("Overige_Subsidies_"&amp;Table_LuT_Kosten_Deelnemers[[#This Row],[Verkorte Referentienaam Deelnemer]]),0)</f>
        <v>0</v>
      </c>
      <c r="W5" s="9" cm="1">
        <f t="array" aca="1" ref="W5" ca="1">INDIRECT("Subsidie_FO_"&amp;Table_LuT_Kosten_Deelnemers[[#This Row],[Verkorte Referentienaam Deelnemer]])</f>
        <v>0</v>
      </c>
      <c r="X5" s="9" cm="1">
        <f t="array" aca="1" ref="X5" ca="1">INDIRECT("Subsidie_IO_"&amp;Table_LuT_Kosten_Deelnemers[[#This Row],[Verkorte Referentienaam Deelnemer]])</f>
        <v>0</v>
      </c>
      <c r="Y5" s="9" cm="1">
        <f t="array" aca="1" ref="Y5" ca="1">INDIRECT("Subsidie_EO_"&amp;Table_LuT_Kosten_Deelnemers[[#This Row],[Verkorte Referentienaam Deelnemer]])</f>
        <v>0</v>
      </c>
      <c r="Z5"/>
      <c r="AA5"/>
      <c r="AB5"/>
      <c r="AC5"/>
      <c r="AD5"/>
    </row>
    <row r="6" spans="1:30" ht="15" customHeight="1" x14ac:dyDescent="0.25">
      <c r="A6" s="2" t="s">
        <v>63</v>
      </c>
      <c r="B6" s="2" t="s">
        <v>86</v>
      </c>
      <c r="C6" s="3" t="str">
        <f>_xlfn.XLOOKUP(Table_LuT_Kosten_Deelnemers[[#This Row],[ID Deelnemer]],Table_LuT_Deelnemers[ID Deelnemer],Table_LuT_Deelnemers[Verkorte Referentienaam Deelnemer],"&lt;Not in LuT&gt;",0,1)</f>
        <v>DN5</v>
      </c>
      <c r="D6" s="3" t="str">
        <f>Table_LuT_Kosten_Deelnemers[[#This Row],[ID Deelnemer]]&amp;" # "&amp;Table_LuT_Kosten_Deelnemers[[#This Row],[FO | IO | EO]]</f>
        <v>Deelnemer 5 # FO</v>
      </c>
      <c r="E6" s="3" t="b" cm="1">
        <f t="array" aca="1" ref="E6" ca="1">_xlfn.XLOOKUP(Table_LuT_Kosten_Deelnemers[[#This Row],[ID Deelnemer]],Table_LuT_Deelnemers[ID Deelnemer],INDIRECT("Table_LuT_Deelnemers["&amp;E$1&amp;"]"),"&lt;Not in LuT&gt;",0,1)</f>
        <v>0</v>
      </c>
      <c r="F6" s="3" t="b" cm="1">
        <f t="array" aca="1" ref="F6" ca="1">_xlfn.XLOOKUP(Table_LuT_Kosten_Deelnemers[[#This Row],[ID Deelnemer]],Table_LuT_Deelnemers[ID Deelnemer],INDIRECT("Table_LuT_Deelnemers["&amp;F$1&amp;"]"),"&lt;Not in LuT&gt;",0,1)</f>
        <v>0</v>
      </c>
      <c r="G6" s="3" t="b" cm="1">
        <f t="array" aca="1" ref="G6" ca="1">_xlfn.XLOOKUP(Table_LuT_Kosten_Deelnemers[[#This Row],[ID Deelnemer]],Table_LuT_Deelnemers[ID Deelnemer],INDIRECT("Table_LuT_Deelnemers["&amp;G$1&amp;"]"),"&lt;Not in LuT&gt;",0,1)</f>
        <v>0</v>
      </c>
      <c r="I6" s="3" t="str" cm="1">
        <f t="array" aca="1" ref="I6" ca="1">_xlfn.XLOOKUP(Table_LuT_Kosten_Deelnemers[[#This Row],[ID Deelnemer]],Table_LuT_Deelnemers[ID Deelnemer],INDIRECT("Table_LuT_Deelnemers["&amp;I$1&amp;"]"),"&lt;Not in LuT&gt;",0,1)</f>
        <v/>
      </c>
      <c r="J6" s="3" t="str" cm="1">
        <f t="array" aca="1" ref="J6" ca="1">_xlfn.XLOOKUP(Table_LuT_Kosten_Deelnemers[[#This Row],[ID Deelnemer]],Table_LuT_Deelnemers[ID Deelnemer],INDIRECT("Table_LuT_Deelnemers["&amp;J$1&amp;"]"),"&lt;Not in LuT&gt;",0,1)</f>
        <v/>
      </c>
      <c r="K6" s="9" cm="1">
        <f t="array" aca="1" ref="K6" ca="1">INDIRECT("'"&amp;$A6&amp;"'!Kosten_"&amp;Table_LuT_Kosten_Deelnemers[[#This Row],[FO | IO | EO]])</f>
        <v>0</v>
      </c>
      <c r="L6" s="9" cm="1">
        <f t="array" aca="1" ref="L6" ca="1">INDIRECT("'"&amp;$A6&amp;"'!Max_Subsidie_"&amp;Table_LuT_Kosten_Deelnemers[[#This Row],[FO | IO | EO]])</f>
        <v>0</v>
      </c>
      <c r="M6" s="9">
        <f ca="1">Table_LuT_Kosten_Deelnemers[[#This Row],[Kosten]]-Table_LuT_Kosten_Deelnemers[[#This Row],[Maximale Subsidie]]</f>
        <v>0</v>
      </c>
      <c r="N6"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6"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6" s="9">
        <f ca="1">Table_LuT_Kosten_Deelnemers[[#This Row],[Kosten OO]]-Table_LuT_Kosten_Deelnemers[[#This Row],[Maximale Subsidie OO]]</f>
        <v>0</v>
      </c>
      <c r="Q6" s="9" cm="1">
        <f t="array" aca="1" ref="Q6"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6" s="9" cm="1">
        <f t="array" aca="1" ref="R6" ca="1">IF(Table_LuT_Kosten_Deelnemers[[#This Row],[FO | IO | EO]]="FO",INDIRECT("Cash_"&amp;Table_LuT_Kosten_Deelnemers[[#This Row],[Verkorte Referentienaam Deelnemer]]),0)</f>
        <v>0</v>
      </c>
      <c r="S6" s="9" cm="1">
        <f t="array" aca="1" ref="S6" ca="1">IF(Table_LuT_Kosten_Deelnemers[[#This Row],[FO | IO | EO]]="FO",INDIRECT("Cash_Ontvangen_"&amp;Table_LuT_Kosten_Deelnemers[[#This Row],[Verkorte Referentienaam Deelnemer]]),0)</f>
        <v>0</v>
      </c>
      <c r="T6" s="9">
        <f ca="1">IF(Table_LuT_Kosten_Deelnemers[[#This Row],[Is OO?]],Table_LuT_Kosten_Deelnemers[[#This Row],[Cash Ontvangen]],0)</f>
        <v>0</v>
      </c>
      <c r="U6" s="9" cm="1">
        <f t="array" aca="1" ref="U6" ca="1">IF(Table_LuT_Kosten_Deelnemers[[#This Row],[FO | IO | EO]]="FO",INDIRECT("In_kind_"&amp;Table_LuT_Kosten_Deelnemers[[#This Row],[Verkorte Referentienaam Deelnemer]]),0)</f>
        <v>0</v>
      </c>
      <c r="V6" s="9" cm="1">
        <f t="array" aca="1" ref="V6" ca="1">IF(Table_LuT_Kosten_Deelnemers[[#This Row],[FO | IO | EO]]="FO",INDIRECT("Overige_Subsidies_"&amp;Table_LuT_Kosten_Deelnemers[[#This Row],[Verkorte Referentienaam Deelnemer]]),0)</f>
        <v>0</v>
      </c>
      <c r="W6" s="9" cm="1">
        <f t="array" aca="1" ref="W6" ca="1">INDIRECT("Subsidie_FO_"&amp;Table_LuT_Kosten_Deelnemers[[#This Row],[Verkorte Referentienaam Deelnemer]])</f>
        <v>0</v>
      </c>
      <c r="X6" s="9" cm="1">
        <f t="array" aca="1" ref="X6" ca="1">INDIRECT("Subsidie_IO_"&amp;Table_LuT_Kosten_Deelnemers[[#This Row],[Verkorte Referentienaam Deelnemer]])</f>
        <v>0</v>
      </c>
      <c r="Y6" s="9" cm="1">
        <f t="array" aca="1" ref="Y6" ca="1">INDIRECT("Subsidie_EO_"&amp;Table_LuT_Kosten_Deelnemers[[#This Row],[Verkorte Referentienaam Deelnemer]])</f>
        <v>0</v>
      </c>
      <c r="Z6"/>
      <c r="AA6"/>
      <c r="AB6"/>
      <c r="AC6"/>
      <c r="AD6"/>
    </row>
    <row r="7" spans="1:30" ht="15" customHeight="1" x14ac:dyDescent="0.25">
      <c r="A7" s="2" t="s">
        <v>64</v>
      </c>
      <c r="B7" s="2" t="s">
        <v>86</v>
      </c>
      <c r="C7" s="3" t="str">
        <f>_xlfn.XLOOKUP(Table_LuT_Kosten_Deelnemers[[#This Row],[ID Deelnemer]],Table_LuT_Deelnemers[ID Deelnemer],Table_LuT_Deelnemers[Verkorte Referentienaam Deelnemer],"&lt;Not in LuT&gt;",0,1)</f>
        <v>DN6</v>
      </c>
      <c r="D7" s="3" t="str">
        <f>Table_LuT_Kosten_Deelnemers[[#This Row],[ID Deelnemer]]&amp;" # "&amp;Table_LuT_Kosten_Deelnemers[[#This Row],[FO | IO | EO]]</f>
        <v>Deelnemer 6 # FO</v>
      </c>
      <c r="E7" s="3" t="b" cm="1">
        <f t="array" aca="1" ref="E7" ca="1">_xlfn.XLOOKUP(Table_LuT_Kosten_Deelnemers[[#This Row],[ID Deelnemer]],Table_LuT_Deelnemers[ID Deelnemer],INDIRECT("Table_LuT_Deelnemers["&amp;E$1&amp;"]"),"&lt;Not in LuT&gt;",0,1)</f>
        <v>0</v>
      </c>
      <c r="F7" s="3" t="b" cm="1">
        <f t="array" aca="1" ref="F7" ca="1">_xlfn.XLOOKUP(Table_LuT_Kosten_Deelnemers[[#This Row],[ID Deelnemer]],Table_LuT_Deelnemers[ID Deelnemer],INDIRECT("Table_LuT_Deelnemers["&amp;F$1&amp;"]"),"&lt;Not in LuT&gt;",0,1)</f>
        <v>0</v>
      </c>
      <c r="G7" s="3" t="b" cm="1">
        <f t="array" aca="1" ref="G7" ca="1">_xlfn.XLOOKUP(Table_LuT_Kosten_Deelnemers[[#This Row],[ID Deelnemer]],Table_LuT_Deelnemers[ID Deelnemer],INDIRECT("Table_LuT_Deelnemers["&amp;G$1&amp;"]"),"&lt;Not in LuT&gt;",0,1)</f>
        <v>0</v>
      </c>
      <c r="I7" s="3" t="str" cm="1">
        <f t="array" aca="1" ref="I7" ca="1">_xlfn.XLOOKUP(Table_LuT_Kosten_Deelnemers[[#This Row],[ID Deelnemer]],Table_LuT_Deelnemers[ID Deelnemer],INDIRECT("Table_LuT_Deelnemers["&amp;I$1&amp;"]"),"&lt;Not in LuT&gt;",0,1)</f>
        <v/>
      </c>
      <c r="J7" s="3" t="str" cm="1">
        <f t="array" aca="1" ref="J7" ca="1">_xlfn.XLOOKUP(Table_LuT_Kosten_Deelnemers[[#This Row],[ID Deelnemer]],Table_LuT_Deelnemers[ID Deelnemer],INDIRECT("Table_LuT_Deelnemers["&amp;J$1&amp;"]"),"&lt;Not in LuT&gt;",0,1)</f>
        <v/>
      </c>
      <c r="K7" s="9" cm="1">
        <f t="array" aca="1" ref="K7" ca="1">INDIRECT("'"&amp;$A7&amp;"'!Kosten_"&amp;Table_LuT_Kosten_Deelnemers[[#This Row],[FO | IO | EO]])</f>
        <v>0</v>
      </c>
      <c r="L7" s="9" cm="1">
        <f t="array" aca="1" ref="L7" ca="1">INDIRECT("'"&amp;$A7&amp;"'!Max_Subsidie_"&amp;Table_LuT_Kosten_Deelnemers[[#This Row],[FO | IO | EO]])</f>
        <v>0</v>
      </c>
      <c r="M7" s="9">
        <f ca="1">Table_LuT_Kosten_Deelnemers[[#This Row],[Kosten]]-Table_LuT_Kosten_Deelnemers[[#This Row],[Maximale Subsidie]]</f>
        <v>0</v>
      </c>
      <c r="N7"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7"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7" s="9">
        <f ca="1">Table_LuT_Kosten_Deelnemers[[#This Row],[Kosten OO]]-Table_LuT_Kosten_Deelnemers[[#This Row],[Maximale Subsidie OO]]</f>
        <v>0</v>
      </c>
      <c r="Q7" s="9" cm="1">
        <f t="array" aca="1" ref="Q7"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7" s="9" cm="1">
        <f t="array" aca="1" ref="R7" ca="1">IF(Table_LuT_Kosten_Deelnemers[[#This Row],[FO | IO | EO]]="FO",INDIRECT("Cash_"&amp;Table_LuT_Kosten_Deelnemers[[#This Row],[Verkorte Referentienaam Deelnemer]]),0)</f>
        <v>0</v>
      </c>
      <c r="S7" s="9" cm="1">
        <f t="array" aca="1" ref="S7" ca="1">IF(Table_LuT_Kosten_Deelnemers[[#This Row],[FO | IO | EO]]="FO",INDIRECT("Cash_Ontvangen_"&amp;Table_LuT_Kosten_Deelnemers[[#This Row],[Verkorte Referentienaam Deelnemer]]),0)</f>
        <v>0</v>
      </c>
      <c r="T7" s="9">
        <f ca="1">IF(Table_LuT_Kosten_Deelnemers[[#This Row],[Is OO?]],Table_LuT_Kosten_Deelnemers[[#This Row],[Cash Ontvangen]],0)</f>
        <v>0</v>
      </c>
      <c r="U7" s="9" cm="1">
        <f t="array" aca="1" ref="U7" ca="1">IF(Table_LuT_Kosten_Deelnemers[[#This Row],[FO | IO | EO]]="FO",INDIRECT("In_kind_"&amp;Table_LuT_Kosten_Deelnemers[[#This Row],[Verkorte Referentienaam Deelnemer]]),0)</f>
        <v>0</v>
      </c>
      <c r="V7" s="9" cm="1">
        <f t="array" aca="1" ref="V7" ca="1">IF(Table_LuT_Kosten_Deelnemers[[#This Row],[FO | IO | EO]]="FO",INDIRECT("Overige_Subsidies_"&amp;Table_LuT_Kosten_Deelnemers[[#This Row],[Verkorte Referentienaam Deelnemer]]),0)</f>
        <v>0</v>
      </c>
      <c r="W7" s="9" cm="1">
        <f t="array" aca="1" ref="W7" ca="1">INDIRECT("Subsidie_FO_"&amp;Table_LuT_Kosten_Deelnemers[[#This Row],[Verkorte Referentienaam Deelnemer]])</f>
        <v>0</v>
      </c>
      <c r="X7" s="9" cm="1">
        <f t="array" aca="1" ref="X7" ca="1">INDIRECT("Subsidie_IO_"&amp;Table_LuT_Kosten_Deelnemers[[#This Row],[Verkorte Referentienaam Deelnemer]])</f>
        <v>0</v>
      </c>
      <c r="Y7" s="9" cm="1">
        <f t="array" aca="1" ref="Y7" ca="1">INDIRECT("Subsidie_EO_"&amp;Table_LuT_Kosten_Deelnemers[[#This Row],[Verkorte Referentienaam Deelnemer]])</f>
        <v>0</v>
      </c>
      <c r="Z7"/>
      <c r="AA7"/>
      <c r="AB7"/>
      <c r="AC7"/>
      <c r="AD7"/>
    </row>
    <row r="8" spans="1:30" ht="15" customHeight="1" x14ac:dyDescent="0.25">
      <c r="A8" s="2" t="s">
        <v>65</v>
      </c>
      <c r="B8" s="2" t="s">
        <v>86</v>
      </c>
      <c r="C8" s="3" t="str">
        <f>_xlfn.XLOOKUP(Table_LuT_Kosten_Deelnemers[[#This Row],[ID Deelnemer]],Table_LuT_Deelnemers[ID Deelnemer],Table_LuT_Deelnemers[Verkorte Referentienaam Deelnemer],"&lt;Not in LuT&gt;",0,1)</f>
        <v>DN7</v>
      </c>
      <c r="D8" s="3" t="str">
        <f>Table_LuT_Kosten_Deelnemers[[#This Row],[ID Deelnemer]]&amp;" # "&amp;Table_LuT_Kosten_Deelnemers[[#This Row],[FO | IO | EO]]</f>
        <v>Deelnemer 7 # FO</v>
      </c>
      <c r="E8" s="3" t="b" cm="1">
        <f t="array" aca="1" ref="E8" ca="1">_xlfn.XLOOKUP(Table_LuT_Kosten_Deelnemers[[#This Row],[ID Deelnemer]],Table_LuT_Deelnemers[ID Deelnemer],INDIRECT("Table_LuT_Deelnemers["&amp;E$1&amp;"]"),"&lt;Not in LuT&gt;",0,1)</f>
        <v>0</v>
      </c>
      <c r="F8" s="3" t="b" cm="1">
        <f t="array" aca="1" ref="F8" ca="1">_xlfn.XLOOKUP(Table_LuT_Kosten_Deelnemers[[#This Row],[ID Deelnemer]],Table_LuT_Deelnemers[ID Deelnemer],INDIRECT("Table_LuT_Deelnemers["&amp;F$1&amp;"]"),"&lt;Not in LuT&gt;",0,1)</f>
        <v>0</v>
      </c>
      <c r="G8" s="3" t="b" cm="1">
        <f t="array" aca="1" ref="G8" ca="1">_xlfn.XLOOKUP(Table_LuT_Kosten_Deelnemers[[#This Row],[ID Deelnemer]],Table_LuT_Deelnemers[ID Deelnemer],INDIRECT("Table_LuT_Deelnemers["&amp;G$1&amp;"]"),"&lt;Not in LuT&gt;",0,1)</f>
        <v>0</v>
      </c>
      <c r="I8" s="3" t="str" cm="1">
        <f t="array" aca="1" ref="I8" ca="1">_xlfn.XLOOKUP(Table_LuT_Kosten_Deelnemers[[#This Row],[ID Deelnemer]],Table_LuT_Deelnemers[ID Deelnemer],INDIRECT("Table_LuT_Deelnemers["&amp;I$1&amp;"]"),"&lt;Not in LuT&gt;",0,1)</f>
        <v/>
      </c>
      <c r="J8" s="3" t="str" cm="1">
        <f t="array" aca="1" ref="J8" ca="1">_xlfn.XLOOKUP(Table_LuT_Kosten_Deelnemers[[#This Row],[ID Deelnemer]],Table_LuT_Deelnemers[ID Deelnemer],INDIRECT("Table_LuT_Deelnemers["&amp;J$1&amp;"]"),"&lt;Not in LuT&gt;",0,1)</f>
        <v/>
      </c>
      <c r="K8" s="9" cm="1">
        <f t="array" aca="1" ref="K8" ca="1">INDIRECT("'"&amp;$A8&amp;"'!Kosten_"&amp;Table_LuT_Kosten_Deelnemers[[#This Row],[FO | IO | EO]])</f>
        <v>0</v>
      </c>
      <c r="L8" s="9" cm="1">
        <f t="array" aca="1" ref="L8" ca="1">INDIRECT("'"&amp;$A8&amp;"'!Max_Subsidie_"&amp;Table_LuT_Kosten_Deelnemers[[#This Row],[FO | IO | EO]])</f>
        <v>0</v>
      </c>
      <c r="M8" s="9">
        <f ca="1">Table_LuT_Kosten_Deelnemers[[#This Row],[Kosten]]-Table_LuT_Kosten_Deelnemers[[#This Row],[Maximale Subsidie]]</f>
        <v>0</v>
      </c>
      <c r="N8"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8"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8" s="9">
        <f ca="1">Table_LuT_Kosten_Deelnemers[[#This Row],[Kosten OO]]-Table_LuT_Kosten_Deelnemers[[#This Row],[Maximale Subsidie OO]]</f>
        <v>0</v>
      </c>
      <c r="Q8" s="9" cm="1">
        <f t="array" aca="1" ref="Q8"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8" s="9" cm="1">
        <f t="array" aca="1" ref="R8" ca="1">IF(Table_LuT_Kosten_Deelnemers[[#This Row],[FO | IO | EO]]="FO",INDIRECT("Cash_"&amp;Table_LuT_Kosten_Deelnemers[[#This Row],[Verkorte Referentienaam Deelnemer]]),0)</f>
        <v>0</v>
      </c>
      <c r="S8" s="9" cm="1">
        <f t="array" aca="1" ref="S8" ca="1">IF(Table_LuT_Kosten_Deelnemers[[#This Row],[FO | IO | EO]]="FO",INDIRECT("Cash_Ontvangen_"&amp;Table_LuT_Kosten_Deelnemers[[#This Row],[Verkorte Referentienaam Deelnemer]]),0)</f>
        <v>0</v>
      </c>
      <c r="T8" s="9">
        <f ca="1">IF(Table_LuT_Kosten_Deelnemers[[#This Row],[Is OO?]],Table_LuT_Kosten_Deelnemers[[#This Row],[Cash Ontvangen]],0)</f>
        <v>0</v>
      </c>
      <c r="U8" s="9" cm="1">
        <f t="array" aca="1" ref="U8" ca="1">IF(Table_LuT_Kosten_Deelnemers[[#This Row],[FO | IO | EO]]="FO",INDIRECT("In_kind_"&amp;Table_LuT_Kosten_Deelnemers[[#This Row],[Verkorte Referentienaam Deelnemer]]),0)</f>
        <v>0</v>
      </c>
      <c r="V8" s="9" cm="1">
        <f t="array" aca="1" ref="V8" ca="1">IF(Table_LuT_Kosten_Deelnemers[[#This Row],[FO | IO | EO]]="FO",INDIRECT("Overige_Subsidies_"&amp;Table_LuT_Kosten_Deelnemers[[#This Row],[Verkorte Referentienaam Deelnemer]]),0)</f>
        <v>0</v>
      </c>
      <c r="W8" s="9" cm="1">
        <f t="array" aca="1" ref="W8" ca="1">INDIRECT("Subsidie_FO_"&amp;Table_LuT_Kosten_Deelnemers[[#This Row],[Verkorte Referentienaam Deelnemer]])</f>
        <v>0</v>
      </c>
      <c r="X8" s="9" cm="1">
        <f t="array" aca="1" ref="X8" ca="1">INDIRECT("Subsidie_IO_"&amp;Table_LuT_Kosten_Deelnemers[[#This Row],[Verkorte Referentienaam Deelnemer]])</f>
        <v>0</v>
      </c>
      <c r="Y8" s="9" cm="1">
        <f t="array" aca="1" ref="Y8" ca="1">INDIRECT("Subsidie_EO_"&amp;Table_LuT_Kosten_Deelnemers[[#This Row],[Verkorte Referentienaam Deelnemer]])</f>
        <v>0</v>
      </c>
      <c r="Z8"/>
      <c r="AA8"/>
      <c r="AB8"/>
      <c r="AC8"/>
      <c r="AD8"/>
    </row>
    <row r="9" spans="1:30" ht="15" customHeight="1" x14ac:dyDescent="0.25">
      <c r="A9" s="2" t="s">
        <v>66</v>
      </c>
      <c r="B9" s="2" t="s">
        <v>86</v>
      </c>
      <c r="C9" s="3" t="str">
        <f>_xlfn.XLOOKUP(Table_LuT_Kosten_Deelnemers[[#This Row],[ID Deelnemer]],Table_LuT_Deelnemers[ID Deelnemer],Table_LuT_Deelnemers[Verkorte Referentienaam Deelnemer],"&lt;Not in LuT&gt;",0,1)</f>
        <v>DN8</v>
      </c>
      <c r="D9" s="3" t="str">
        <f>Table_LuT_Kosten_Deelnemers[[#This Row],[ID Deelnemer]]&amp;" # "&amp;Table_LuT_Kosten_Deelnemers[[#This Row],[FO | IO | EO]]</f>
        <v>Deelnemer 8 # FO</v>
      </c>
      <c r="E9" s="3" t="b" cm="1">
        <f t="array" aca="1" ref="E9" ca="1">_xlfn.XLOOKUP(Table_LuT_Kosten_Deelnemers[[#This Row],[ID Deelnemer]],Table_LuT_Deelnemers[ID Deelnemer],INDIRECT("Table_LuT_Deelnemers["&amp;E$1&amp;"]"),"&lt;Not in LuT&gt;",0,1)</f>
        <v>0</v>
      </c>
      <c r="F9" s="3" t="b" cm="1">
        <f t="array" aca="1" ref="F9" ca="1">_xlfn.XLOOKUP(Table_LuT_Kosten_Deelnemers[[#This Row],[ID Deelnemer]],Table_LuT_Deelnemers[ID Deelnemer],INDIRECT("Table_LuT_Deelnemers["&amp;F$1&amp;"]"),"&lt;Not in LuT&gt;",0,1)</f>
        <v>0</v>
      </c>
      <c r="G9" s="3" t="b" cm="1">
        <f t="array" aca="1" ref="G9" ca="1">_xlfn.XLOOKUP(Table_LuT_Kosten_Deelnemers[[#This Row],[ID Deelnemer]],Table_LuT_Deelnemers[ID Deelnemer],INDIRECT("Table_LuT_Deelnemers["&amp;G$1&amp;"]"),"&lt;Not in LuT&gt;",0,1)</f>
        <v>0</v>
      </c>
      <c r="I9" s="3" t="str" cm="1">
        <f t="array" aca="1" ref="I9" ca="1">_xlfn.XLOOKUP(Table_LuT_Kosten_Deelnemers[[#This Row],[ID Deelnemer]],Table_LuT_Deelnemers[ID Deelnemer],INDIRECT("Table_LuT_Deelnemers["&amp;I$1&amp;"]"),"&lt;Not in LuT&gt;",0,1)</f>
        <v/>
      </c>
      <c r="J9" s="3" t="str" cm="1">
        <f t="array" aca="1" ref="J9" ca="1">_xlfn.XLOOKUP(Table_LuT_Kosten_Deelnemers[[#This Row],[ID Deelnemer]],Table_LuT_Deelnemers[ID Deelnemer],INDIRECT("Table_LuT_Deelnemers["&amp;J$1&amp;"]"),"&lt;Not in LuT&gt;",0,1)</f>
        <v/>
      </c>
      <c r="K9" s="9" cm="1">
        <f t="array" aca="1" ref="K9" ca="1">INDIRECT("'"&amp;$A9&amp;"'!Kosten_"&amp;Table_LuT_Kosten_Deelnemers[[#This Row],[FO | IO | EO]])</f>
        <v>0</v>
      </c>
      <c r="L9" s="9" cm="1">
        <f t="array" aca="1" ref="L9" ca="1">INDIRECT("'"&amp;$A9&amp;"'!Max_Subsidie_"&amp;Table_LuT_Kosten_Deelnemers[[#This Row],[FO | IO | EO]])</f>
        <v>0</v>
      </c>
      <c r="M9" s="9">
        <f ca="1">Table_LuT_Kosten_Deelnemers[[#This Row],[Kosten]]-Table_LuT_Kosten_Deelnemers[[#This Row],[Maximale Subsidie]]</f>
        <v>0</v>
      </c>
      <c r="N9"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9"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9" s="9">
        <f ca="1">Table_LuT_Kosten_Deelnemers[[#This Row],[Kosten OO]]-Table_LuT_Kosten_Deelnemers[[#This Row],[Maximale Subsidie OO]]</f>
        <v>0</v>
      </c>
      <c r="Q9" s="9" cm="1">
        <f t="array" aca="1" ref="Q9"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9" s="9" cm="1">
        <f t="array" aca="1" ref="R9" ca="1">IF(Table_LuT_Kosten_Deelnemers[[#This Row],[FO | IO | EO]]="FO",INDIRECT("Cash_"&amp;Table_LuT_Kosten_Deelnemers[[#This Row],[Verkorte Referentienaam Deelnemer]]),0)</f>
        <v>0</v>
      </c>
      <c r="S9" s="9" cm="1">
        <f t="array" aca="1" ref="S9" ca="1">IF(Table_LuT_Kosten_Deelnemers[[#This Row],[FO | IO | EO]]="FO",INDIRECT("Cash_Ontvangen_"&amp;Table_LuT_Kosten_Deelnemers[[#This Row],[Verkorte Referentienaam Deelnemer]]),0)</f>
        <v>0</v>
      </c>
      <c r="T9" s="9">
        <f ca="1">IF(Table_LuT_Kosten_Deelnemers[[#This Row],[Is OO?]],Table_LuT_Kosten_Deelnemers[[#This Row],[Cash Ontvangen]],0)</f>
        <v>0</v>
      </c>
      <c r="U9" s="9" cm="1">
        <f t="array" aca="1" ref="U9" ca="1">IF(Table_LuT_Kosten_Deelnemers[[#This Row],[FO | IO | EO]]="FO",INDIRECT("In_kind_"&amp;Table_LuT_Kosten_Deelnemers[[#This Row],[Verkorte Referentienaam Deelnemer]]),0)</f>
        <v>0</v>
      </c>
      <c r="V9" s="9" cm="1">
        <f t="array" aca="1" ref="V9" ca="1">IF(Table_LuT_Kosten_Deelnemers[[#This Row],[FO | IO | EO]]="FO",INDIRECT("Overige_Subsidies_"&amp;Table_LuT_Kosten_Deelnemers[[#This Row],[Verkorte Referentienaam Deelnemer]]),0)</f>
        <v>0</v>
      </c>
      <c r="W9" s="9" cm="1">
        <f t="array" aca="1" ref="W9" ca="1">INDIRECT("Subsidie_FO_"&amp;Table_LuT_Kosten_Deelnemers[[#This Row],[Verkorte Referentienaam Deelnemer]])</f>
        <v>0</v>
      </c>
      <c r="X9" s="9" cm="1">
        <f t="array" aca="1" ref="X9" ca="1">INDIRECT("Subsidie_IO_"&amp;Table_LuT_Kosten_Deelnemers[[#This Row],[Verkorte Referentienaam Deelnemer]])</f>
        <v>0</v>
      </c>
      <c r="Y9" s="9" cm="1">
        <f t="array" aca="1" ref="Y9" ca="1">INDIRECT("Subsidie_EO_"&amp;Table_LuT_Kosten_Deelnemers[[#This Row],[Verkorte Referentienaam Deelnemer]])</f>
        <v>0</v>
      </c>
      <c r="Z9"/>
      <c r="AA9"/>
      <c r="AB9"/>
      <c r="AC9"/>
      <c r="AD9"/>
    </row>
    <row r="10" spans="1:30" ht="15" customHeight="1" x14ac:dyDescent="0.25">
      <c r="A10" s="2" t="s">
        <v>67</v>
      </c>
      <c r="B10" s="2" t="s">
        <v>86</v>
      </c>
      <c r="C10" s="3" t="str">
        <f>_xlfn.XLOOKUP(Table_LuT_Kosten_Deelnemers[[#This Row],[ID Deelnemer]],Table_LuT_Deelnemers[ID Deelnemer],Table_LuT_Deelnemers[Verkorte Referentienaam Deelnemer],"&lt;Not in LuT&gt;",0,1)</f>
        <v>DN9</v>
      </c>
      <c r="D10" s="3" t="str">
        <f>Table_LuT_Kosten_Deelnemers[[#This Row],[ID Deelnemer]]&amp;" # "&amp;Table_LuT_Kosten_Deelnemers[[#This Row],[FO | IO | EO]]</f>
        <v>Deelnemer 9 # FO</v>
      </c>
      <c r="E10" s="3" t="b" cm="1">
        <f t="array" aca="1" ref="E10" ca="1">_xlfn.XLOOKUP(Table_LuT_Kosten_Deelnemers[[#This Row],[ID Deelnemer]],Table_LuT_Deelnemers[ID Deelnemer],INDIRECT("Table_LuT_Deelnemers["&amp;E$1&amp;"]"),"&lt;Not in LuT&gt;",0,1)</f>
        <v>0</v>
      </c>
      <c r="F10" s="3" t="b" cm="1">
        <f t="array" aca="1" ref="F10" ca="1">_xlfn.XLOOKUP(Table_LuT_Kosten_Deelnemers[[#This Row],[ID Deelnemer]],Table_LuT_Deelnemers[ID Deelnemer],INDIRECT("Table_LuT_Deelnemers["&amp;F$1&amp;"]"),"&lt;Not in LuT&gt;",0,1)</f>
        <v>0</v>
      </c>
      <c r="G10" s="3" t="b" cm="1">
        <f t="array" aca="1" ref="G10" ca="1">_xlfn.XLOOKUP(Table_LuT_Kosten_Deelnemers[[#This Row],[ID Deelnemer]],Table_LuT_Deelnemers[ID Deelnemer],INDIRECT("Table_LuT_Deelnemers["&amp;G$1&amp;"]"),"&lt;Not in LuT&gt;",0,1)</f>
        <v>0</v>
      </c>
      <c r="I10" s="3" t="str" cm="1">
        <f t="array" aca="1" ref="I10" ca="1">_xlfn.XLOOKUP(Table_LuT_Kosten_Deelnemers[[#This Row],[ID Deelnemer]],Table_LuT_Deelnemers[ID Deelnemer],INDIRECT("Table_LuT_Deelnemers["&amp;I$1&amp;"]"),"&lt;Not in LuT&gt;",0,1)</f>
        <v/>
      </c>
      <c r="J10" s="3" t="str" cm="1">
        <f t="array" aca="1" ref="J10" ca="1">_xlfn.XLOOKUP(Table_LuT_Kosten_Deelnemers[[#This Row],[ID Deelnemer]],Table_LuT_Deelnemers[ID Deelnemer],INDIRECT("Table_LuT_Deelnemers["&amp;J$1&amp;"]"),"&lt;Not in LuT&gt;",0,1)</f>
        <v/>
      </c>
      <c r="K10" s="9" cm="1">
        <f t="array" aca="1" ref="K10" ca="1">INDIRECT("'"&amp;$A10&amp;"'!Kosten_"&amp;Table_LuT_Kosten_Deelnemers[[#This Row],[FO | IO | EO]])</f>
        <v>0</v>
      </c>
      <c r="L10" s="9" cm="1">
        <f t="array" aca="1" ref="L10" ca="1">INDIRECT("'"&amp;$A10&amp;"'!Max_Subsidie_"&amp;Table_LuT_Kosten_Deelnemers[[#This Row],[FO | IO | EO]])</f>
        <v>0</v>
      </c>
      <c r="M10" s="9">
        <f ca="1">Table_LuT_Kosten_Deelnemers[[#This Row],[Kosten]]-Table_LuT_Kosten_Deelnemers[[#This Row],[Maximale Subsidie]]</f>
        <v>0</v>
      </c>
      <c r="N10"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10"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10" s="9">
        <f ca="1">Table_LuT_Kosten_Deelnemers[[#This Row],[Kosten OO]]-Table_LuT_Kosten_Deelnemers[[#This Row],[Maximale Subsidie OO]]</f>
        <v>0</v>
      </c>
      <c r="Q10" s="9" cm="1">
        <f t="array" aca="1" ref="Q10"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10" s="9" cm="1">
        <f t="array" aca="1" ref="R10" ca="1">IF(Table_LuT_Kosten_Deelnemers[[#This Row],[FO | IO | EO]]="FO",INDIRECT("Cash_"&amp;Table_LuT_Kosten_Deelnemers[[#This Row],[Verkorte Referentienaam Deelnemer]]),0)</f>
        <v>0</v>
      </c>
      <c r="S10" s="9" cm="1">
        <f t="array" aca="1" ref="S10" ca="1">IF(Table_LuT_Kosten_Deelnemers[[#This Row],[FO | IO | EO]]="FO",INDIRECT("Cash_Ontvangen_"&amp;Table_LuT_Kosten_Deelnemers[[#This Row],[Verkorte Referentienaam Deelnemer]]),0)</f>
        <v>0</v>
      </c>
      <c r="T10" s="9">
        <f ca="1">IF(Table_LuT_Kosten_Deelnemers[[#This Row],[Is OO?]],Table_LuT_Kosten_Deelnemers[[#This Row],[Cash Ontvangen]],0)</f>
        <v>0</v>
      </c>
      <c r="U10" s="9" cm="1">
        <f t="array" aca="1" ref="U10" ca="1">IF(Table_LuT_Kosten_Deelnemers[[#This Row],[FO | IO | EO]]="FO",INDIRECT("In_kind_"&amp;Table_LuT_Kosten_Deelnemers[[#This Row],[Verkorte Referentienaam Deelnemer]]),0)</f>
        <v>0</v>
      </c>
      <c r="V10" s="9" cm="1">
        <f t="array" aca="1" ref="V10" ca="1">IF(Table_LuT_Kosten_Deelnemers[[#This Row],[FO | IO | EO]]="FO",INDIRECT("Overige_Subsidies_"&amp;Table_LuT_Kosten_Deelnemers[[#This Row],[Verkorte Referentienaam Deelnemer]]),0)</f>
        <v>0</v>
      </c>
      <c r="W10" s="9" cm="1">
        <f t="array" aca="1" ref="W10" ca="1">INDIRECT("Subsidie_FO_"&amp;Table_LuT_Kosten_Deelnemers[[#This Row],[Verkorte Referentienaam Deelnemer]])</f>
        <v>0</v>
      </c>
      <c r="X10" s="9" cm="1">
        <f t="array" aca="1" ref="X10" ca="1">INDIRECT("Subsidie_IO_"&amp;Table_LuT_Kosten_Deelnemers[[#This Row],[Verkorte Referentienaam Deelnemer]])</f>
        <v>0</v>
      </c>
      <c r="Y10" s="9" cm="1">
        <f t="array" aca="1" ref="Y10" ca="1">INDIRECT("Subsidie_EO_"&amp;Table_LuT_Kosten_Deelnemers[[#This Row],[Verkorte Referentienaam Deelnemer]])</f>
        <v>0</v>
      </c>
      <c r="Z10"/>
      <c r="AA10"/>
      <c r="AB10"/>
      <c r="AC10"/>
      <c r="AD10"/>
    </row>
    <row r="11" spans="1:30" ht="15" customHeight="1" x14ac:dyDescent="0.25">
      <c r="A11" s="2" t="s">
        <v>68</v>
      </c>
      <c r="B11" s="2" t="s">
        <v>86</v>
      </c>
      <c r="C11" s="3" t="str">
        <f>_xlfn.XLOOKUP(Table_LuT_Kosten_Deelnemers[[#This Row],[ID Deelnemer]],Table_LuT_Deelnemers[ID Deelnemer],Table_LuT_Deelnemers[Verkorte Referentienaam Deelnemer],"&lt;Not in LuT&gt;",0,1)</f>
        <v>DN10</v>
      </c>
      <c r="D11" s="3" t="str">
        <f>Table_LuT_Kosten_Deelnemers[[#This Row],[ID Deelnemer]]&amp;" # "&amp;Table_LuT_Kosten_Deelnemers[[#This Row],[FO | IO | EO]]</f>
        <v>Deelnemer 10 # FO</v>
      </c>
      <c r="E11" s="3" t="b" cm="1">
        <f t="array" aca="1" ref="E11" ca="1">_xlfn.XLOOKUP(Table_LuT_Kosten_Deelnemers[[#This Row],[ID Deelnemer]],Table_LuT_Deelnemers[ID Deelnemer],INDIRECT("Table_LuT_Deelnemers["&amp;E$1&amp;"]"),"&lt;Not in LuT&gt;",0,1)</f>
        <v>0</v>
      </c>
      <c r="F11" s="3" t="b" cm="1">
        <f t="array" aca="1" ref="F11" ca="1">_xlfn.XLOOKUP(Table_LuT_Kosten_Deelnemers[[#This Row],[ID Deelnemer]],Table_LuT_Deelnemers[ID Deelnemer],INDIRECT("Table_LuT_Deelnemers["&amp;F$1&amp;"]"),"&lt;Not in LuT&gt;",0,1)</f>
        <v>0</v>
      </c>
      <c r="G11" s="3" t="b" cm="1">
        <f t="array" aca="1" ref="G11" ca="1">_xlfn.XLOOKUP(Table_LuT_Kosten_Deelnemers[[#This Row],[ID Deelnemer]],Table_LuT_Deelnemers[ID Deelnemer],INDIRECT("Table_LuT_Deelnemers["&amp;G$1&amp;"]"),"&lt;Not in LuT&gt;",0,1)</f>
        <v>0</v>
      </c>
      <c r="I11" s="3" t="str" cm="1">
        <f t="array" aca="1" ref="I11" ca="1">_xlfn.XLOOKUP(Table_LuT_Kosten_Deelnemers[[#This Row],[ID Deelnemer]],Table_LuT_Deelnemers[ID Deelnemer],INDIRECT("Table_LuT_Deelnemers["&amp;I$1&amp;"]"),"&lt;Not in LuT&gt;",0,1)</f>
        <v/>
      </c>
      <c r="J11" s="3" t="str" cm="1">
        <f t="array" aca="1" ref="J11" ca="1">_xlfn.XLOOKUP(Table_LuT_Kosten_Deelnemers[[#This Row],[ID Deelnemer]],Table_LuT_Deelnemers[ID Deelnemer],INDIRECT("Table_LuT_Deelnemers["&amp;J$1&amp;"]"),"&lt;Not in LuT&gt;",0,1)</f>
        <v/>
      </c>
      <c r="K11" s="9" cm="1">
        <f t="array" aca="1" ref="K11" ca="1">INDIRECT("'"&amp;$A11&amp;"'!Kosten_"&amp;Table_LuT_Kosten_Deelnemers[[#This Row],[FO | IO | EO]])</f>
        <v>0</v>
      </c>
      <c r="L11" s="9" cm="1">
        <f t="array" aca="1" ref="L11" ca="1">INDIRECT("'"&amp;$A11&amp;"'!Max_Subsidie_"&amp;Table_LuT_Kosten_Deelnemers[[#This Row],[FO | IO | EO]])</f>
        <v>0</v>
      </c>
      <c r="M11" s="9">
        <f ca="1">Table_LuT_Kosten_Deelnemers[[#This Row],[Kosten]]-Table_LuT_Kosten_Deelnemers[[#This Row],[Maximale Subsidie]]</f>
        <v>0</v>
      </c>
      <c r="N11"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11"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11" s="9">
        <f ca="1">Table_LuT_Kosten_Deelnemers[[#This Row],[Kosten OO]]-Table_LuT_Kosten_Deelnemers[[#This Row],[Maximale Subsidie OO]]</f>
        <v>0</v>
      </c>
      <c r="Q11" s="9" cm="1">
        <f t="array" aca="1" ref="Q11"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11" s="9" cm="1">
        <f t="array" aca="1" ref="R11" ca="1">IF(Table_LuT_Kosten_Deelnemers[[#This Row],[FO | IO | EO]]="FO",INDIRECT("Cash_"&amp;Table_LuT_Kosten_Deelnemers[[#This Row],[Verkorte Referentienaam Deelnemer]]),0)</f>
        <v>0</v>
      </c>
      <c r="S11" s="9" cm="1">
        <f t="array" aca="1" ref="S11" ca="1">IF(Table_LuT_Kosten_Deelnemers[[#This Row],[FO | IO | EO]]="FO",INDIRECT("Cash_Ontvangen_"&amp;Table_LuT_Kosten_Deelnemers[[#This Row],[Verkorte Referentienaam Deelnemer]]),0)</f>
        <v>0</v>
      </c>
      <c r="T11" s="9">
        <f ca="1">IF(Table_LuT_Kosten_Deelnemers[[#This Row],[Is OO?]],Table_LuT_Kosten_Deelnemers[[#This Row],[Cash Ontvangen]],0)</f>
        <v>0</v>
      </c>
      <c r="U11" s="9" cm="1">
        <f t="array" aca="1" ref="U11" ca="1">IF(Table_LuT_Kosten_Deelnemers[[#This Row],[FO | IO | EO]]="FO",INDIRECT("In_kind_"&amp;Table_LuT_Kosten_Deelnemers[[#This Row],[Verkorte Referentienaam Deelnemer]]),0)</f>
        <v>0</v>
      </c>
      <c r="V11" s="9" cm="1">
        <f t="array" aca="1" ref="V11" ca="1">IF(Table_LuT_Kosten_Deelnemers[[#This Row],[FO | IO | EO]]="FO",INDIRECT("Overige_Subsidies_"&amp;Table_LuT_Kosten_Deelnemers[[#This Row],[Verkorte Referentienaam Deelnemer]]),0)</f>
        <v>0</v>
      </c>
      <c r="W11" s="9" cm="1">
        <f t="array" aca="1" ref="W11" ca="1">INDIRECT("Subsidie_FO_"&amp;Table_LuT_Kosten_Deelnemers[[#This Row],[Verkorte Referentienaam Deelnemer]])</f>
        <v>0</v>
      </c>
      <c r="X11" s="9" cm="1">
        <f t="array" aca="1" ref="X11" ca="1">INDIRECT("Subsidie_IO_"&amp;Table_LuT_Kosten_Deelnemers[[#This Row],[Verkorte Referentienaam Deelnemer]])</f>
        <v>0</v>
      </c>
      <c r="Y11" s="9" cm="1">
        <f t="array" aca="1" ref="Y11" ca="1">INDIRECT("Subsidie_EO_"&amp;Table_LuT_Kosten_Deelnemers[[#This Row],[Verkorte Referentienaam Deelnemer]])</f>
        <v>0</v>
      </c>
      <c r="Z11"/>
      <c r="AA11"/>
      <c r="AB11"/>
      <c r="AC11"/>
      <c r="AD11"/>
    </row>
    <row r="12" spans="1:30" ht="15" customHeight="1" x14ac:dyDescent="0.25">
      <c r="A12" s="2" t="s">
        <v>59</v>
      </c>
      <c r="B12" s="2" t="s">
        <v>87</v>
      </c>
      <c r="C12" s="3" t="str">
        <f>_xlfn.XLOOKUP(Table_LuT_Kosten_Deelnemers[[#This Row],[ID Deelnemer]],Table_LuT_Deelnemers[ID Deelnemer],Table_LuT_Deelnemers[Verkorte Referentienaam Deelnemer],"&lt;Not in LuT&gt;",0,1)</f>
        <v>DN1</v>
      </c>
      <c r="D12" s="3" t="str">
        <f>Table_LuT_Kosten_Deelnemers[[#This Row],[ID Deelnemer]]&amp;" # "&amp;Table_LuT_Kosten_Deelnemers[[#This Row],[FO | IO | EO]]</f>
        <v>Deelnemer 1 - Penvoerder # IO</v>
      </c>
      <c r="E12" s="3" t="b" cm="1">
        <f t="array" aca="1" ref="E12" ca="1">_xlfn.XLOOKUP(Table_LuT_Kosten_Deelnemers[[#This Row],[ID Deelnemer]],Table_LuT_Deelnemers[ID Deelnemer],INDIRECT("Table_LuT_Deelnemers["&amp;E$1&amp;"]"),"&lt;Not in LuT&gt;",0,1)</f>
        <v>0</v>
      </c>
      <c r="F12" s="3" t="b" cm="1">
        <f t="array" aca="1" ref="F12" ca="1">_xlfn.XLOOKUP(Table_LuT_Kosten_Deelnemers[[#This Row],[ID Deelnemer]],Table_LuT_Deelnemers[ID Deelnemer],INDIRECT("Table_LuT_Deelnemers["&amp;F$1&amp;"]"),"&lt;Not in LuT&gt;",0,1)</f>
        <v>0</v>
      </c>
      <c r="G12" s="3" t="b" cm="1">
        <f t="array" aca="1" ref="G12" ca="1">_xlfn.XLOOKUP(Table_LuT_Kosten_Deelnemers[[#This Row],[ID Deelnemer]],Table_LuT_Deelnemers[ID Deelnemer],INDIRECT("Table_LuT_Deelnemers["&amp;G$1&amp;"]"),"&lt;Not in LuT&gt;",0,1)</f>
        <v>1</v>
      </c>
      <c r="I12" s="3" t="str" cm="1">
        <f t="array" aca="1" ref="I12" ca="1">_xlfn.XLOOKUP(Table_LuT_Kosten_Deelnemers[[#This Row],[ID Deelnemer]],Table_LuT_Deelnemers[ID Deelnemer],INDIRECT("Table_LuT_Deelnemers["&amp;I$1&amp;"]"),"&lt;Not in LuT&gt;",0,1)</f>
        <v/>
      </c>
      <c r="J12" s="3" t="str" cm="1">
        <f t="array" aca="1" ref="J12" ca="1">_xlfn.XLOOKUP(Table_LuT_Kosten_Deelnemers[[#This Row],[ID Deelnemer]],Table_LuT_Deelnemers[ID Deelnemer],INDIRECT("Table_LuT_Deelnemers["&amp;J$1&amp;"]"),"&lt;Not in LuT&gt;",0,1)</f>
        <v/>
      </c>
      <c r="K12" s="9" cm="1">
        <f t="array" aca="1" ref="K12" ca="1">INDIRECT("'"&amp;$A12&amp;"'!Kosten_"&amp;Table_LuT_Kosten_Deelnemers[[#This Row],[FO | IO | EO]])</f>
        <v>0</v>
      </c>
      <c r="L12" s="9" cm="1">
        <f t="array" aca="1" ref="L12" ca="1">INDIRECT("'"&amp;$A12&amp;"'!Max_Subsidie_"&amp;Table_LuT_Kosten_Deelnemers[[#This Row],[FO | IO | EO]])</f>
        <v>0</v>
      </c>
      <c r="M12" s="9">
        <f ca="1">Table_LuT_Kosten_Deelnemers[[#This Row],[Kosten]]-Table_LuT_Kosten_Deelnemers[[#This Row],[Maximale Subsidie]]</f>
        <v>0</v>
      </c>
      <c r="N12"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12"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12" s="9">
        <f ca="1">Table_LuT_Kosten_Deelnemers[[#This Row],[Kosten OO]]-Table_LuT_Kosten_Deelnemers[[#This Row],[Maximale Subsidie OO]]</f>
        <v>0</v>
      </c>
      <c r="Q12" s="9" cm="1">
        <f t="array" aca="1" ref="Q12"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12" s="9" cm="1">
        <f t="array" aca="1" ref="R12" ca="1">IF(Table_LuT_Kosten_Deelnemers[[#This Row],[FO | IO | EO]]="FO",INDIRECT("Cash_"&amp;Table_LuT_Kosten_Deelnemers[[#This Row],[Verkorte Referentienaam Deelnemer]]),0)</f>
        <v>0</v>
      </c>
      <c r="S12" s="9" cm="1">
        <f t="array" aca="1" ref="S12" ca="1">IF(Table_LuT_Kosten_Deelnemers[[#This Row],[FO | IO | EO]]="FO",INDIRECT("Cash_Ontvangen_"&amp;Table_LuT_Kosten_Deelnemers[[#This Row],[Verkorte Referentienaam Deelnemer]]),0)</f>
        <v>0</v>
      </c>
      <c r="T12" s="9">
        <f ca="1">IF(Table_LuT_Kosten_Deelnemers[[#This Row],[Is OO?]],Table_LuT_Kosten_Deelnemers[[#This Row],[Cash Ontvangen]],0)</f>
        <v>0</v>
      </c>
      <c r="U12" s="9" cm="1">
        <f t="array" aca="1" ref="U12" ca="1">IF(Table_LuT_Kosten_Deelnemers[[#This Row],[FO | IO | EO]]="FO",INDIRECT("In_kind_"&amp;Table_LuT_Kosten_Deelnemers[[#This Row],[Verkorte Referentienaam Deelnemer]]),0)</f>
        <v>0</v>
      </c>
      <c r="V12" s="9" cm="1">
        <f t="array" aca="1" ref="V12" ca="1">IF(Table_LuT_Kosten_Deelnemers[[#This Row],[FO | IO | EO]]="FO",INDIRECT("Overige_Subsidies_"&amp;Table_LuT_Kosten_Deelnemers[[#This Row],[Verkorte Referentienaam Deelnemer]]),0)</f>
        <v>0</v>
      </c>
      <c r="W12" s="9" cm="1">
        <f t="array" aca="1" ref="W12" ca="1">INDIRECT("Subsidie_FO_"&amp;Table_LuT_Kosten_Deelnemers[[#This Row],[Verkorte Referentienaam Deelnemer]])</f>
        <v>0</v>
      </c>
      <c r="X12" s="9" cm="1">
        <f t="array" aca="1" ref="X12" ca="1">INDIRECT("Subsidie_IO_"&amp;Table_LuT_Kosten_Deelnemers[[#This Row],[Verkorte Referentienaam Deelnemer]])</f>
        <v>0</v>
      </c>
      <c r="Y12" s="9" cm="1">
        <f t="array" aca="1" ref="Y12" ca="1">INDIRECT("Subsidie_EO_"&amp;Table_LuT_Kosten_Deelnemers[[#This Row],[Verkorte Referentienaam Deelnemer]])</f>
        <v>0</v>
      </c>
      <c r="Z12"/>
      <c r="AA12"/>
      <c r="AB12"/>
      <c r="AC12"/>
      <c r="AD12"/>
    </row>
    <row r="13" spans="1:30" ht="15" customHeight="1" x14ac:dyDescent="0.25">
      <c r="A13" s="2" t="s">
        <v>60</v>
      </c>
      <c r="B13" s="2" t="s">
        <v>87</v>
      </c>
      <c r="C13" s="3" t="str">
        <f>_xlfn.XLOOKUP(Table_LuT_Kosten_Deelnemers[[#This Row],[ID Deelnemer]],Table_LuT_Deelnemers[ID Deelnemer],Table_LuT_Deelnemers[Verkorte Referentienaam Deelnemer],"&lt;Not in LuT&gt;",0,1)</f>
        <v>DN2</v>
      </c>
      <c r="D13" s="3" t="str">
        <f>Table_LuT_Kosten_Deelnemers[[#This Row],[ID Deelnemer]]&amp;" # "&amp;Table_LuT_Kosten_Deelnemers[[#This Row],[FO | IO | EO]]</f>
        <v>Deelnemer 2 # IO</v>
      </c>
      <c r="E13" s="3" t="b" cm="1">
        <f t="array" aca="1" ref="E13" ca="1">_xlfn.XLOOKUP(Table_LuT_Kosten_Deelnemers[[#This Row],[ID Deelnemer]],Table_LuT_Deelnemers[ID Deelnemer],INDIRECT("Table_LuT_Deelnemers["&amp;E$1&amp;"]"),"&lt;Not in LuT&gt;",0,1)</f>
        <v>0</v>
      </c>
      <c r="F13" s="3" t="b" cm="1">
        <f t="array" aca="1" ref="F13" ca="1">_xlfn.XLOOKUP(Table_LuT_Kosten_Deelnemers[[#This Row],[ID Deelnemer]],Table_LuT_Deelnemers[ID Deelnemer],INDIRECT("Table_LuT_Deelnemers["&amp;F$1&amp;"]"),"&lt;Not in LuT&gt;",0,1)</f>
        <v>0</v>
      </c>
      <c r="G13" s="3" t="b" cm="1">
        <f t="array" aca="1" ref="G13" ca="1">_xlfn.XLOOKUP(Table_LuT_Kosten_Deelnemers[[#This Row],[ID Deelnemer]],Table_LuT_Deelnemers[ID Deelnemer],INDIRECT("Table_LuT_Deelnemers["&amp;G$1&amp;"]"),"&lt;Not in LuT&gt;",0,1)</f>
        <v>0</v>
      </c>
      <c r="I13" s="3" t="str" cm="1">
        <f t="array" aca="1" ref="I13" ca="1">_xlfn.XLOOKUP(Table_LuT_Kosten_Deelnemers[[#This Row],[ID Deelnemer]],Table_LuT_Deelnemers[ID Deelnemer],INDIRECT("Table_LuT_Deelnemers["&amp;I$1&amp;"]"),"&lt;Not in LuT&gt;",0,1)</f>
        <v/>
      </c>
      <c r="J13" s="3" t="str" cm="1">
        <f t="array" aca="1" ref="J13" ca="1">_xlfn.XLOOKUP(Table_LuT_Kosten_Deelnemers[[#This Row],[ID Deelnemer]],Table_LuT_Deelnemers[ID Deelnemer],INDIRECT("Table_LuT_Deelnemers["&amp;J$1&amp;"]"),"&lt;Not in LuT&gt;",0,1)</f>
        <v/>
      </c>
      <c r="K13" s="9" cm="1">
        <f t="array" aca="1" ref="K13" ca="1">INDIRECT("'"&amp;$A13&amp;"'!Kosten_"&amp;Table_LuT_Kosten_Deelnemers[[#This Row],[FO | IO | EO]])</f>
        <v>0</v>
      </c>
      <c r="L13" s="9" cm="1">
        <f t="array" aca="1" ref="L13" ca="1">INDIRECT("'"&amp;$A13&amp;"'!Max_Subsidie_"&amp;Table_LuT_Kosten_Deelnemers[[#This Row],[FO | IO | EO]])</f>
        <v>0</v>
      </c>
      <c r="M13" s="9">
        <f ca="1">Table_LuT_Kosten_Deelnemers[[#This Row],[Kosten]]-Table_LuT_Kosten_Deelnemers[[#This Row],[Maximale Subsidie]]</f>
        <v>0</v>
      </c>
      <c r="N13"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13"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13" s="9">
        <f ca="1">Table_LuT_Kosten_Deelnemers[[#This Row],[Kosten OO]]-Table_LuT_Kosten_Deelnemers[[#This Row],[Maximale Subsidie OO]]</f>
        <v>0</v>
      </c>
      <c r="Q13" s="9" cm="1">
        <f t="array" aca="1" ref="Q13"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13" s="9" cm="1">
        <f t="array" aca="1" ref="R13" ca="1">IF(Table_LuT_Kosten_Deelnemers[[#This Row],[FO | IO | EO]]="FO",INDIRECT("Cash_"&amp;Table_LuT_Kosten_Deelnemers[[#This Row],[Verkorte Referentienaam Deelnemer]]),0)</f>
        <v>0</v>
      </c>
      <c r="S13" s="9" cm="1">
        <f t="array" aca="1" ref="S13" ca="1">IF(Table_LuT_Kosten_Deelnemers[[#This Row],[FO | IO | EO]]="FO",INDIRECT("Cash_Ontvangen_"&amp;Table_LuT_Kosten_Deelnemers[[#This Row],[Verkorte Referentienaam Deelnemer]]),0)</f>
        <v>0</v>
      </c>
      <c r="T13" s="9">
        <f ca="1">IF(Table_LuT_Kosten_Deelnemers[[#This Row],[Is OO?]],Table_LuT_Kosten_Deelnemers[[#This Row],[Cash Ontvangen]],0)</f>
        <v>0</v>
      </c>
      <c r="U13" s="9" cm="1">
        <f t="array" aca="1" ref="U13" ca="1">IF(Table_LuT_Kosten_Deelnemers[[#This Row],[FO | IO | EO]]="FO",INDIRECT("In_kind_"&amp;Table_LuT_Kosten_Deelnemers[[#This Row],[Verkorte Referentienaam Deelnemer]]),0)</f>
        <v>0</v>
      </c>
      <c r="V13" s="9" cm="1">
        <f t="array" aca="1" ref="V13" ca="1">IF(Table_LuT_Kosten_Deelnemers[[#This Row],[FO | IO | EO]]="FO",INDIRECT("Overige_Subsidies_"&amp;Table_LuT_Kosten_Deelnemers[[#This Row],[Verkorte Referentienaam Deelnemer]]),0)</f>
        <v>0</v>
      </c>
      <c r="W13" s="9" cm="1">
        <f t="array" aca="1" ref="W13" ca="1">INDIRECT("Subsidie_FO_"&amp;Table_LuT_Kosten_Deelnemers[[#This Row],[Verkorte Referentienaam Deelnemer]])</f>
        <v>0</v>
      </c>
      <c r="X13" s="9" cm="1">
        <f t="array" aca="1" ref="X13" ca="1">INDIRECT("Subsidie_IO_"&amp;Table_LuT_Kosten_Deelnemers[[#This Row],[Verkorte Referentienaam Deelnemer]])</f>
        <v>0</v>
      </c>
      <c r="Y13" s="9" cm="1">
        <f t="array" aca="1" ref="Y13" ca="1">INDIRECT("Subsidie_EO_"&amp;Table_LuT_Kosten_Deelnemers[[#This Row],[Verkorte Referentienaam Deelnemer]])</f>
        <v>0</v>
      </c>
      <c r="Z13"/>
      <c r="AA13"/>
      <c r="AB13"/>
      <c r="AC13"/>
      <c r="AD13"/>
    </row>
    <row r="14" spans="1:30" ht="15" customHeight="1" x14ac:dyDescent="0.25">
      <c r="A14" s="2" t="s">
        <v>61</v>
      </c>
      <c r="B14" s="2" t="s">
        <v>87</v>
      </c>
      <c r="C14" s="3" t="str">
        <f>_xlfn.XLOOKUP(Table_LuT_Kosten_Deelnemers[[#This Row],[ID Deelnemer]],Table_LuT_Deelnemers[ID Deelnemer],Table_LuT_Deelnemers[Verkorte Referentienaam Deelnemer],"&lt;Not in LuT&gt;",0,1)</f>
        <v>DN3</v>
      </c>
      <c r="D14" s="3" t="str">
        <f>Table_LuT_Kosten_Deelnemers[[#This Row],[ID Deelnemer]]&amp;" # "&amp;Table_LuT_Kosten_Deelnemers[[#This Row],[FO | IO | EO]]</f>
        <v>Deelnemer 3 # IO</v>
      </c>
      <c r="E14" s="3" t="b" cm="1">
        <f t="array" aca="1" ref="E14" ca="1">_xlfn.XLOOKUP(Table_LuT_Kosten_Deelnemers[[#This Row],[ID Deelnemer]],Table_LuT_Deelnemers[ID Deelnemer],INDIRECT("Table_LuT_Deelnemers["&amp;E$1&amp;"]"),"&lt;Not in LuT&gt;",0,1)</f>
        <v>0</v>
      </c>
      <c r="F14" s="3" t="b" cm="1">
        <f t="array" aca="1" ref="F14" ca="1">_xlfn.XLOOKUP(Table_LuT_Kosten_Deelnemers[[#This Row],[ID Deelnemer]],Table_LuT_Deelnemers[ID Deelnemer],INDIRECT("Table_LuT_Deelnemers["&amp;F$1&amp;"]"),"&lt;Not in LuT&gt;",0,1)</f>
        <v>0</v>
      </c>
      <c r="G14" s="3" t="b" cm="1">
        <f t="array" aca="1" ref="G14" ca="1">_xlfn.XLOOKUP(Table_LuT_Kosten_Deelnemers[[#This Row],[ID Deelnemer]],Table_LuT_Deelnemers[ID Deelnemer],INDIRECT("Table_LuT_Deelnemers["&amp;G$1&amp;"]"),"&lt;Not in LuT&gt;",0,1)</f>
        <v>0</v>
      </c>
      <c r="I14" s="3" t="str" cm="1">
        <f t="array" aca="1" ref="I14" ca="1">_xlfn.XLOOKUP(Table_LuT_Kosten_Deelnemers[[#This Row],[ID Deelnemer]],Table_LuT_Deelnemers[ID Deelnemer],INDIRECT("Table_LuT_Deelnemers["&amp;I$1&amp;"]"),"&lt;Not in LuT&gt;",0,1)</f>
        <v/>
      </c>
      <c r="J14" s="3" t="str" cm="1">
        <f t="array" aca="1" ref="J14" ca="1">_xlfn.XLOOKUP(Table_LuT_Kosten_Deelnemers[[#This Row],[ID Deelnemer]],Table_LuT_Deelnemers[ID Deelnemer],INDIRECT("Table_LuT_Deelnemers["&amp;J$1&amp;"]"),"&lt;Not in LuT&gt;",0,1)</f>
        <v/>
      </c>
      <c r="K14" s="9" cm="1">
        <f t="array" aca="1" ref="K14" ca="1">INDIRECT("'"&amp;$A14&amp;"'!Kosten_"&amp;Table_LuT_Kosten_Deelnemers[[#This Row],[FO | IO | EO]])</f>
        <v>0</v>
      </c>
      <c r="L14" s="9" cm="1">
        <f t="array" aca="1" ref="L14" ca="1">INDIRECT("'"&amp;$A14&amp;"'!Max_Subsidie_"&amp;Table_LuT_Kosten_Deelnemers[[#This Row],[FO | IO | EO]])</f>
        <v>0</v>
      </c>
      <c r="M14" s="9">
        <f ca="1">Table_LuT_Kosten_Deelnemers[[#This Row],[Kosten]]-Table_LuT_Kosten_Deelnemers[[#This Row],[Maximale Subsidie]]</f>
        <v>0</v>
      </c>
      <c r="N14"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14"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14" s="9">
        <f ca="1">Table_LuT_Kosten_Deelnemers[[#This Row],[Kosten OO]]-Table_LuT_Kosten_Deelnemers[[#This Row],[Maximale Subsidie OO]]</f>
        <v>0</v>
      </c>
      <c r="Q14" s="9" cm="1">
        <f t="array" aca="1" ref="Q14"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14" s="9" cm="1">
        <f t="array" aca="1" ref="R14" ca="1">IF(Table_LuT_Kosten_Deelnemers[[#This Row],[FO | IO | EO]]="FO",INDIRECT("Cash_"&amp;Table_LuT_Kosten_Deelnemers[[#This Row],[Verkorte Referentienaam Deelnemer]]),0)</f>
        <v>0</v>
      </c>
      <c r="S14" s="9" cm="1">
        <f t="array" aca="1" ref="S14" ca="1">IF(Table_LuT_Kosten_Deelnemers[[#This Row],[FO | IO | EO]]="FO",INDIRECT("Cash_Ontvangen_"&amp;Table_LuT_Kosten_Deelnemers[[#This Row],[Verkorte Referentienaam Deelnemer]]),0)</f>
        <v>0</v>
      </c>
      <c r="T14" s="9">
        <f ca="1">IF(Table_LuT_Kosten_Deelnemers[[#This Row],[Is OO?]],Table_LuT_Kosten_Deelnemers[[#This Row],[Cash Ontvangen]],0)</f>
        <v>0</v>
      </c>
      <c r="U14" s="9" cm="1">
        <f t="array" aca="1" ref="U14" ca="1">IF(Table_LuT_Kosten_Deelnemers[[#This Row],[FO | IO | EO]]="FO",INDIRECT("In_kind_"&amp;Table_LuT_Kosten_Deelnemers[[#This Row],[Verkorte Referentienaam Deelnemer]]),0)</f>
        <v>0</v>
      </c>
      <c r="V14" s="9" cm="1">
        <f t="array" aca="1" ref="V14" ca="1">IF(Table_LuT_Kosten_Deelnemers[[#This Row],[FO | IO | EO]]="FO",INDIRECT("Overige_Subsidies_"&amp;Table_LuT_Kosten_Deelnemers[[#This Row],[Verkorte Referentienaam Deelnemer]]),0)</f>
        <v>0</v>
      </c>
      <c r="W14" s="9" cm="1">
        <f t="array" aca="1" ref="W14" ca="1">INDIRECT("Subsidie_FO_"&amp;Table_LuT_Kosten_Deelnemers[[#This Row],[Verkorte Referentienaam Deelnemer]])</f>
        <v>0</v>
      </c>
      <c r="X14" s="9" cm="1">
        <f t="array" aca="1" ref="X14" ca="1">INDIRECT("Subsidie_IO_"&amp;Table_LuT_Kosten_Deelnemers[[#This Row],[Verkorte Referentienaam Deelnemer]])</f>
        <v>0</v>
      </c>
      <c r="Y14" s="9" cm="1">
        <f t="array" aca="1" ref="Y14" ca="1">INDIRECT("Subsidie_EO_"&amp;Table_LuT_Kosten_Deelnemers[[#This Row],[Verkorte Referentienaam Deelnemer]])</f>
        <v>0</v>
      </c>
      <c r="Z14"/>
      <c r="AA14"/>
      <c r="AB14"/>
      <c r="AC14"/>
      <c r="AD14"/>
    </row>
    <row r="15" spans="1:30" ht="15" customHeight="1" x14ac:dyDescent="0.25">
      <c r="A15" s="2" t="s">
        <v>62</v>
      </c>
      <c r="B15" s="2" t="s">
        <v>87</v>
      </c>
      <c r="C15" s="3" t="str">
        <f>_xlfn.XLOOKUP(Table_LuT_Kosten_Deelnemers[[#This Row],[ID Deelnemer]],Table_LuT_Deelnemers[ID Deelnemer],Table_LuT_Deelnemers[Verkorte Referentienaam Deelnemer],"&lt;Not in LuT&gt;",0,1)</f>
        <v>DN4</v>
      </c>
      <c r="D15" s="3" t="str">
        <f>Table_LuT_Kosten_Deelnemers[[#This Row],[ID Deelnemer]]&amp;" # "&amp;Table_LuT_Kosten_Deelnemers[[#This Row],[FO | IO | EO]]</f>
        <v>Deelnemer 4 # IO</v>
      </c>
      <c r="E15" s="3" t="b" cm="1">
        <f t="array" aca="1" ref="E15" ca="1">_xlfn.XLOOKUP(Table_LuT_Kosten_Deelnemers[[#This Row],[ID Deelnemer]],Table_LuT_Deelnemers[ID Deelnemer],INDIRECT("Table_LuT_Deelnemers["&amp;E$1&amp;"]"),"&lt;Not in LuT&gt;",0,1)</f>
        <v>0</v>
      </c>
      <c r="F15" s="3" t="b" cm="1">
        <f t="array" aca="1" ref="F15" ca="1">_xlfn.XLOOKUP(Table_LuT_Kosten_Deelnemers[[#This Row],[ID Deelnemer]],Table_LuT_Deelnemers[ID Deelnemer],INDIRECT("Table_LuT_Deelnemers["&amp;F$1&amp;"]"),"&lt;Not in LuT&gt;",0,1)</f>
        <v>0</v>
      </c>
      <c r="G15" s="3" t="b" cm="1">
        <f t="array" aca="1" ref="G15" ca="1">_xlfn.XLOOKUP(Table_LuT_Kosten_Deelnemers[[#This Row],[ID Deelnemer]],Table_LuT_Deelnemers[ID Deelnemer],INDIRECT("Table_LuT_Deelnemers["&amp;G$1&amp;"]"),"&lt;Not in LuT&gt;",0,1)</f>
        <v>0</v>
      </c>
      <c r="I15" s="3" t="str" cm="1">
        <f t="array" aca="1" ref="I15" ca="1">_xlfn.XLOOKUP(Table_LuT_Kosten_Deelnemers[[#This Row],[ID Deelnemer]],Table_LuT_Deelnemers[ID Deelnemer],INDIRECT("Table_LuT_Deelnemers["&amp;I$1&amp;"]"),"&lt;Not in LuT&gt;",0,1)</f>
        <v/>
      </c>
      <c r="J15" s="3" t="str" cm="1">
        <f t="array" aca="1" ref="J15" ca="1">_xlfn.XLOOKUP(Table_LuT_Kosten_Deelnemers[[#This Row],[ID Deelnemer]],Table_LuT_Deelnemers[ID Deelnemer],INDIRECT("Table_LuT_Deelnemers["&amp;J$1&amp;"]"),"&lt;Not in LuT&gt;",0,1)</f>
        <v/>
      </c>
      <c r="K15" s="9" cm="1">
        <f t="array" aca="1" ref="K15" ca="1">INDIRECT("'"&amp;$A15&amp;"'!Kosten_"&amp;Table_LuT_Kosten_Deelnemers[[#This Row],[FO | IO | EO]])</f>
        <v>0</v>
      </c>
      <c r="L15" s="9" cm="1">
        <f t="array" aca="1" ref="L15" ca="1">INDIRECT("'"&amp;$A15&amp;"'!Max_Subsidie_"&amp;Table_LuT_Kosten_Deelnemers[[#This Row],[FO | IO | EO]])</f>
        <v>0</v>
      </c>
      <c r="M15" s="9">
        <f ca="1">Table_LuT_Kosten_Deelnemers[[#This Row],[Kosten]]-Table_LuT_Kosten_Deelnemers[[#This Row],[Maximale Subsidie]]</f>
        <v>0</v>
      </c>
      <c r="N15"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15"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15" s="9">
        <f ca="1">Table_LuT_Kosten_Deelnemers[[#This Row],[Kosten OO]]-Table_LuT_Kosten_Deelnemers[[#This Row],[Maximale Subsidie OO]]</f>
        <v>0</v>
      </c>
      <c r="Q15" s="9" cm="1">
        <f t="array" aca="1" ref="Q15"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15" s="9" cm="1">
        <f t="array" aca="1" ref="R15" ca="1">IF(Table_LuT_Kosten_Deelnemers[[#This Row],[FO | IO | EO]]="FO",INDIRECT("Cash_"&amp;Table_LuT_Kosten_Deelnemers[[#This Row],[Verkorte Referentienaam Deelnemer]]),0)</f>
        <v>0</v>
      </c>
      <c r="S15" s="9" cm="1">
        <f t="array" aca="1" ref="S15" ca="1">IF(Table_LuT_Kosten_Deelnemers[[#This Row],[FO | IO | EO]]="FO",INDIRECT("Cash_Ontvangen_"&amp;Table_LuT_Kosten_Deelnemers[[#This Row],[Verkorte Referentienaam Deelnemer]]),0)</f>
        <v>0</v>
      </c>
      <c r="T15" s="9">
        <f ca="1">IF(Table_LuT_Kosten_Deelnemers[[#This Row],[Is OO?]],Table_LuT_Kosten_Deelnemers[[#This Row],[Cash Ontvangen]],0)</f>
        <v>0</v>
      </c>
      <c r="U15" s="9" cm="1">
        <f t="array" aca="1" ref="U15" ca="1">IF(Table_LuT_Kosten_Deelnemers[[#This Row],[FO | IO | EO]]="FO",INDIRECT("In_kind_"&amp;Table_LuT_Kosten_Deelnemers[[#This Row],[Verkorte Referentienaam Deelnemer]]),0)</f>
        <v>0</v>
      </c>
      <c r="V15" s="9" cm="1">
        <f t="array" aca="1" ref="V15" ca="1">IF(Table_LuT_Kosten_Deelnemers[[#This Row],[FO | IO | EO]]="FO",INDIRECT("Overige_Subsidies_"&amp;Table_LuT_Kosten_Deelnemers[[#This Row],[Verkorte Referentienaam Deelnemer]]),0)</f>
        <v>0</v>
      </c>
      <c r="W15" s="9" cm="1">
        <f t="array" aca="1" ref="W15" ca="1">INDIRECT("Subsidie_FO_"&amp;Table_LuT_Kosten_Deelnemers[[#This Row],[Verkorte Referentienaam Deelnemer]])</f>
        <v>0</v>
      </c>
      <c r="X15" s="9" cm="1">
        <f t="array" aca="1" ref="X15" ca="1">INDIRECT("Subsidie_IO_"&amp;Table_LuT_Kosten_Deelnemers[[#This Row],[Verkorte Referentienaam Deelnemer]])</f>
        <v>0</v>
      </c>
      <c r="Y15" s="9" cm="1">
        <f t="array" aca="1" ref="Y15" ca="1">INDIRECT("Subsidie_EO_"&amp;Table_LuT_Kosten_Deelnemers[[#This Row],[Verkorte Referentienaam Deelnemer]])</f>
        <v>0</v>
      </c>
      <c r="Z15"/>
      <c r="AA15"/>
      <c r="AB15"/>
      <c r="AC15"/>
      <c r="AD15"/>
    </row>
    <row r="16" spans="1:30" ht="15" customHeight="1" x14ac:dyDescent="0.25">
      <c r="A16" s="2" t="s">
        <v>63</v>
      </c>
      <c r="B16" s="2" t="s">
        <v>87</v>
      </c>
      <c r="C16" s="3" t="str">
        <f>_xlfn.XLOOKUP(Table_LuT_Kosten_Deelnemers[[#This Row],[ID Deelnemer]],Table_LuT_Deelnemers[ID Deelnemer],Table_LuT_Deelnemers[Verkorte Referentienaam Deelnemer],"&lt;Not in LuT&gt;",0,1)</f>
        <v>DN5</v>
      </c>
      <c r="D16" s="3" t="str">
        <f>Table_LuT_Kosten_Deelnemers[[#This Row],[ID Deelnemer]]&amp;" # "&amp;Table_LuT_Kosten_Deelnemers[[#This Row],[FO | IO | EO]]</f>
        <v>Deelnemer 5 # IO</v>
      </c>
      <c r="E16" s="3" t="b" cm="1">
        <f t="array" aca="1" ref="E16" ca="1">_xlfn.XLOOKUP(Table_LuT_Kosten_Deelnemers[[#This Row],[ID Deelnemer]],Table_LuT_Deelnemers[ID Deelnemer],INDIRECT("Table_LuT_Deelnemers["&amp;E$1&amp;"]"),"&lt;Not in LuT&gt;",0,1)</f>
        <v>0</v>
      </c>
      <c r="F16" s="3" t="b" cm="1">
        <f t="array" aca="1" ref="F16" ca="1">_xlfn.XLOOKUP(Table_LuT_Kosten_Deelnemers[[#This Row],[ID Deelnemer]],Table_LuT_Deelnemers[ID Deelnemer],INDIRECT("Table_LuT_Deelnemers["&amp;F$1&amp;"]"),"&lt;Not in LuT&gt;",0,1)</f>
        <v>0</v>
      </c>
      <c r="G16" s="3" t="b" cm="1">
        <f t="array" aca="1" ref="G16" ca="1">_xlfn.XLOOKUP(Table_LuT_Kosten_Deelnemers[[#This Row],[ID Deelnemer]],Table_LuT_Deelnemers[ID Deelnemer],INDIRECT("Table_LuT_Deelnemers["&amp;G$1&amp;"]"),"&lt;Not in LuT&gt;",0,1)</f>
        <v>0</v>
      </c>
      <c r="I16" s="3" t="str" cm="1">
        <f t="array" aca="1" ref="I16" ca="1">_xlfn.XLOOKUP(Table_LuT_Kosten_Deelnemers[[#This Row],[ID Deelnemer]],Table_LuT_Deelnemers[ID Deelnemer],INDIRECT("Table_LuT_Deelnemers["&amp;I$1&amp;"]"),"&lt;Not in LuT&gt;",0,1)</f>
        <v/>
      </c>
      <c r="J16" s="3" t="str" cm="1">
        <f t="array" aca="1" ref="J16" ca="1">_xlfn.XLOOKUP(Table_LuT_Kosten_Deelnemers[[#This Row],[ID Deelnemer]],Table_LuT_Deelnemers[ID Deelnemer],INDIRECT("Table_LuT_Deelnemers["&amp;J$1&amp;"]"),"&lt;Not in LuT&gt;",0,1)</f>
        <v/>
      </c>
      <c r="K16" s="9" cm="1">
        <f t="array" aca="1" ref="K16" ca="1">INDIRECT("'"&amp;$A16&amp;"'!Kosten_"&amp;Table_LuT_Kosten_Deelnemers[[#This Row],[FO | IO | EO]])</f>
        <v>0</v>
      </c>
      <c r="L16" s="9" cm="1">
        <f t="array" aca="1" ref="L16" ca="1">INDIRECT("'"&amp;$A16&amp;"'!Max_Subsidie_"&amp;Table_LuT_Kosten_Deelnemers[[#This Row],[FO | IO | EO]])</f>
        <v>0</v>
      </c>
      <c r="M16" s="9">
        <f ca="1">Table_LuT_Kosten_Deelnemers[[#This Row],[Kosten]]-Table_LuT_Kosten_Deelnemers[[#This Row],[Maximale Subsidie]]</f>
        <v>0</v>
      </c>
      <c r="N16"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16"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16" s="9">
        <f ca="1">Table_LuT_Kosten_Deelnemers[[#This Row],[Kosten OO]]-Table_LuT_Kosten_Deelnemers[[#This Row],[Maximale Subsidie OO]]</f>
        <v>0</v>
      </c>
      <c r="Q16" s="9" cm="1">
        <f t="array" aca="1" ref="Q16"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16" s="9" cm="1">
        <f t="array" aca="1" ref="R16" ca="1">IF(Table_LuT_Kosten_Deelnemers[[#This Row],[FO | IO | EO]]="FO",INDIRECT("Cash_"&amp;Table_LuT_Kosten_Deelnemers[[#This Row],[Verkorte Referentienaam Deelnemer]]),0)</f>
        <v>0</v>
      </c>
      <c r="S16" s="9" cm="1">
        <f t="array" aca="1" ref="S16" ca="1">IF(Table_LuT_Kosten_Deelnemers[[#This Row],[FO | IO | EO]]="FO",INDIRECT("Cash_Ontvangen_"&amp;Table_LuT_Kosten_Deelnemers[[#This Row],[Verkorte Referentienaam Deelnemer]]),0)</f>
        <v>0</v>
      </c>
      <c r="T16" s="9">
        <f ca="1">IF(Table_LuT_Kosten_Deelnemers[[#This Row],[Is OO?]],Table_LuT_Kosten_Deelnemers[[#This Row],[Cash Ontvangen]],0)</f>
        <v>0</v>
      </c>
      <c r="U16" s="9" cm="1">
        <f t="array" aca="1" ref="U16" ca="1">IF(Table_LuT_Kosten_Deelnemers[[#This Row],[FO | IO | EO]]="FO",INDIRECT("In_kind_"&amp;Table_LuT_Kosten_Deelnemers[[#This Row],[Verkorte Referentienaam Deelnemer]]),0)</f>
        <v>0</v>
      </c>
      <c r="V16" s="9" cm="1">
        <f t="array" aca="1" ref="V16" ca="1">IF(Table_LuT_Kosten_Deelnemers[[#This Row],[FO | IO | EO]]="FO",INDIRECT("Overige_Subsidies_"&amp;Table_LuT_Kosten_Deelnemers[[#This Row],[Verkorte Referentienaam Deelnemer]]),0)</f>
        <v>0</v>
      </c>
      <c r="W16" s="9" cm="1">
        <f t="array" aca="1" ref="W16" ca="1">INDIRECT("Subsidie_FO_"&amp;Table_LuT_Kosten_Deelnemers[[#This Row],[Verkorte Referentienaam Deelnemer]])</f>
        <v>0</v>
      </c>
      <c r="X16" s="9" cm="1">
        <f t="array" aca="1" ref="X16" ca="1">INDIRECT("Subsidie_IO_"&amp;Table_LuT_Kosten_Deelnemers[[#This Row],[Verkorte Referentienaam Deelnemer]])</f>
        <v>0</v>
      </c>
      <c r="Y16" s="9" cm="1">
        <f t="array" aca="1" ref="Y16" ca="1">INDIRECT("Subsidie_EO_"&amp;Table_LuT_Kosten_Deelnemers[[#This Row],[Verkorte Referentienaam Deelnemer]])</f>
        <v>0</v>
      </c>
      <c r="Z16"/>
      <c r="AA16"/>
      <c r="AB16"/>
      <c r="AC16"/>
      <c r="AD16"/>
    </row>
    <row r="17" spans="1:34" ht="15" customHeight="1" x14ac:dyDescent="0.25">
      <c r="A17" s="2" t="s">
        <v>64</v>
      </c>
      <c r="B17" s="2" t="s">
        <v>87</v>
      </c>
      <c r="C17" s="3" t="str">
        <f>_xlfn.XLOOKUP(Table_LuT_Kosten_Deelnemers[[#This Row],[ID Deelnemer]],Table_LuT_Deelnemers[ID Deelnemer],Table_LuT_Deelnemers[Verkorte Referentienaam Deelnemer],"&lt;Not in LuT&gt;",0,1)</f>
        <v>DN6</v>
      </c>
      <c r="D17" s="3" t="str">
        <f>Table_LuT_Kosten_Deelnemers[[#This Row],[ID Deelnemer]]&amp;" # "&amp;Table_LuT_Kosten_Deelnemers[[#This Row],[FO | IO | EO]]</f>
        <v>Deelnemer 6 # IO</v>
      </c>
      <c r="E17" s="3" t="b" cm="1">
        <f t="array" aca="1" ref="E17" ca="1">_xlfn.XLOOKUP(Table_LuT_Kosten_Deelnemers[[#This Row],[ID Deelnemer]],Table_LuT_Deelnemers[ID Deelnemer],INDIRECT("Table_LuT_Deelnemers["&amp;E$1&amp;"]"),"&lt;Not in LuT&gt;",0,1)</f>
        <v>0</v>
      </c>
      <c r="F17" s="3" t="b" cm="1">
        <f t="array" aca="1" ref="F17" ca="1">_xlfn.XLOOKUP(Table_LuT_Kosten_Deelnemers[[#This Row],[ID Deelnemer]],Table_LuT_Deelnemers[ID Deelnemer],INDIRECT("Table_LuT_Deelnemers["&amp;F$1&amp;"]"),"&lt;Not in LuT&gt;",0,1)</f>
        <v>0</v>
      </c>
      <c r="G17" s="3" t="b" cm="1">
        <f t="array" aca="1" ref="G17" ca="1">_xlfn.XLOOKUP(Table_LuT_Kosten_Deelnemers[[#This Row],[ID Deelnemer]],Table_LuT_Deelnemers[ID Deelnemer],INDIRECT("Table_LuT_Deelnemers["&amp;G$1&amp;"]"),"&lt;Not in LuT&gt;",0,1)</f>
        <v>0</v>
      </c>
      <c r="I17" s="3" t="str" cm="1">
        <f t="array" aca="1" ref="I17" ca="1">_xlfn.XLOOKUP(Table_LuT_Kosten_Deelnemers[[#This Row],[ID Deelnemer]],Table_LuT_Deelnemers[ID Deelnemer],INDIRECT("Table_LuT_Deelnemers["&amp;I$1&amp;"]"),"&lt;Not in LuT&gt;",0,1)</f>
        <v/>
      </c>
      <c r="J17" s="3" t="str" cm="1">
        <f t="array" aca="1" ref="J17" ca="1">_xlfn.XLOOKUP(Table_LuT_Kosten_Deelnemers[[#This Row],[ID Deelnemer]],Table_LuT_Deelnemers[ID Deelnemer],INDIRECT("Table_LuT_Deelnemers["&amp;J$1&amp;"]"),"&lt;Not in LuT&gt;",0,1)</f>
        <v/>
      </c>
      <c r="K17" s="9" cm="1">
        <f t="array" aca="1" ref="K17" ca="1">INDIRECT("'"&amp;$A17&amp;"'!Kosten_"&amp;Table_LuT_Kosten_Deelnemers[[#This Row],[FO | IO | EO]])</f>
        <v>0</v>
      </c>
      <c r="L17" s="9" cm="1">
        <f t="array" aca="1" ref="L17" ca="1">INDIRECT("'"&amp;$A17&amp;"'!Max_Subsidie_"&amp;Table_LuT_Kosten_Deelnemers[[#This Row],[FO | IO | EO]])</f>
        <v>0</v>
      </c>
      <c r="M17" s="9">
        <f ca="1">Table_LuT_Kosten_Deelnemers[[#This Row],[Kosten]]-Table_LuT_Kosten_Deelnemers[[#This Row],[Maximale Subsidie]]</f>
        <v>0</v>
      </c>
      <c r="N17"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17"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17" s="9">
        <f ca="1">Table_LuT_Kosten_Deelnemers[[#This Row],[Kosten OO]]-Table_LuT_Kosten_Deelnemers[[#This Row],[Maximale Subsidie OO]]</f>
        <v>0</v>
      </c>
      <c r="Q17" s="9" cm="1">
        <f t="array" aca="1" ref="Q17"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17" s="9" cm="1">
        <f t="array" aca="1" ref="R17" ca="1">IF(Table_LuT_Kosten_Deelnemers[[#This Row],[FO | IO | EO]]="FO",INDIRECT("Cash_"&amp;Table_LuT_Kosten_Deelnemers[[#This Row],[Verkorte Referentienaam Deelnemer]]),0)</f>
        <v>0</v>
      </c>
      <c r="S17" s="9" cm="1">
        <f t="array" aca="1" ref="S17" ca="1">IF(Table_LuT_Kosten_Deelnemers[[#This Row],[FO | IO | EO]]="FO",INDIRECT("Cash_Ontvangen_"&amp;Table_LuT_Kosten_Deelnemers[[#This Row],[Verkorte Referentienaam Deelnemer]]),0)</f>
        <v>0</v>
      </c>
      <c r="T17" s="9">
        <f ca="1">IF(Table_LuT_Kosten_Deelnemers[[#This Row],[Is OO?]],Table_LuT_Kosten_Deelnemers[[#This Row],[Cash Ontvangen]],0)</f>
        <v>0</v>
      </c>
      <c r="U17" s="9" cm="1">
        <f t="array" aca="1" ref="U17" ca="1">IF(Table_LuT_Kosten_Deelnemers[[#This Row],[FO | IO | EO]]="FO",INDIRECT("In_kind_"&amp;Table_LuT_Kosten_Deelnemers[[#This Row],[Verkorte Referentienaam Deelnemer]]),0)</f>
        <v>0</v>
      </c>
      <c r="V17" s="9" cm="1">
        <f t="array" aca="1" ref="V17" ca="1">IF(Table_LuT_Kosten_Deelnemers[[#This Row],[FO | IO | EO]]="FO",INDIRECT("Overige_Subsidies_"&amp;Table_LuT_Kosten_Deelnemers[[#This Row],[Verkorte Referentienaam Deelnemer]]),0)</f>
        <v>0</v>
      </c>
      <c r="W17" s="9" cm="1">
        <f t="array" aca="1" ref="W17" ca="1">INDIRECT("Subsidie_FO_"&amp;Table_LuT_Kosten_Deelnemers[[#This Row],[Verkorte Referentienaam Deelnemer]])</f>
        <v>0</v>
      </c>
      <c r="X17" s="9" cm="1">
        <f t="array" aca="1" ref="X17" ca="1">INDIRECT("Subsidie_IO_"&amp;Table_LuT_Kosten_Deelnemers[[#This Row],[Verkorte Referentienaam Deelnemer]])</f>
        <v>0</v>
      </c>
      <c r="Y17" s="9" cm="1">
        <f t="array" aca="1" ref="Y17" ca="1">INDIRECT("Subsidie_EO_"&amp;Table_LuT_Kosten_Deelnemers[[#This Row],[Verkorte Referentienaam Deelnemer]])</f>
        <v>0</v>
      </c>
      <c r="Z17"/>
      <c r="AA17"/>
      <c r="AB17"/>
      <c r="AC17"/>
      <c r="AD17"/>
    </row>
    <row r="18" spans="1:34" ht="15" customHeight="1" x14ac:dyDescent="0.25">
      <c r="A18" s="2" t="s">
        <v>65</v>
      </c>
      <c r="B18" s="2" t="s">
        <v>87</v>
      </c>
      <c r="C18" s="3" t="str">
        <f>_xlfn.XLOOKUP(Table_LuT_Kosten_Deelnemers[[#This Row],[ID Deelnemer]],Table_LuT_Deelnemers[ID Deelnemer],Table_LuT_Deelnemers[Verkorte Referentienaam Deelnemer],"&lt;Not in LuT&gt;",0,1)</f>
        <v>DN7</v>
      </c>
      <c r="D18" s="3" t="str">
        <f>Table_LuT_Kosten_Deelnemers[[#This Row],[ID Deelnemer]]&amp;" # "&amp;Table_LuT_Kosten_Deelnemers[[#This Row],[FO | IO | EO]]</f>
        <v>Deelnemer 7 # IO</v>
      </c>
      <c r="E18" s="3" t="b" cm="1">
        <f t="array" aca="1" ref="E18" ca="1">_xlfn.XLOOKUP(Table_LuT_Kosten_Deelnemers[[#This Row],[ID Deelnemer]],Table_LuT_Deelnemers[ID Deelnemer],INDIRECT("Table_LuT_Deelnemers["&amp;E$1&amp;"]"),"&lt;Not in LuT&gt;",0,1)</f>
        <v>0</v>
      </c>
      <c r="F18" s="3" t="b" cm="1">
        <f t="array" aca="1" ref="F18" ca="1">_xlfn.XLOOKUP(Table_LuT_Kosten_Deelnemers[[#This Row],[ID Deelnemer]],Table_LuT_Deelnemers[ID Deelnemer],INDIRECT("Table_LuT_Deelnemers["&amp;F$1&amp;"]"),"&lt;Not in LuT&gt;",0,1)</f>
        <v>0</v>
      </c>
      <c r="G18" s="3" t="b" cm="1">
        <f t="array" aca="1" ref="G18" ca="1">_xlfn.XLOOKUP(Table_LuT_Kosten_Deelnemers[[#This Row],[ID Deelnemer]],Table_LuT_Deelnemers[ID Deelnemer],INDIRECT("Table_LuT_Deelnemers["&amp;G$1&amp;"]"),"&lt;Not in LuT&gt;",0,1)</f>
        <v>0</v>
      </c>
      <c r="I18" s="3" t="str" cm="1">
        <f t="array" aca="1" ref="I18" ca="1">_xlfn.XLOOKUP(Table_LuT_Kosten_Deelnemers[[#This Row],[ID Deelnemer]],Table_LuT_Deelnemers[ID Deelnemer],INDIRECT("Table_LuT_Deelnemers["&amp;I$1&amp;"]"),"&lt;Not in LuT&gt;",0,1)</f>
        <v/>
      </c>
      <c r="J18" s="3" t="str" cm="1">
        <f t="array" aca="1" ref="J18" ca="1">_xlfn.XLOOKUP(Table_LuT_Kosten_Deelnemers[[#This Row],[ID Deelnemer]],Table_LuT_Deelnemers[ID Deelnemer],INDIRECT("Table_LuT_Deelnemers["&amp;J$1&amp;"]"),"&lt;Not in LuT&gt;",0,1)</f>
        <v/>
      </c>
      <c r="K18" s="9" cm="1">
        <f t="array" aca="1" ref="K18" ca="1">INDIRECT("'"&amp;$A18&amp;"'!Kosten_"&amp;Table_LuT_Kosten_Deelnemers[[#This Row],[FO | IO | EO]])</f>
        <v>0</v>
      </c>
      <c r="L18" s="9" cm="1">
        <f t="array" aca="1" ref="L18" ca="1">INDIRECT("'"&amp;$A18&amp;"'!Max_Subsidie_"&amp;Table_LuT_Kosten_Deelnemers[[#This Row],[FO | IO | EO]])</f>
        <v>0</v>
      </c>
      <c r="M18" s="9">
        <f ca="1">Table_LuT_Kosten_Deelnemers[[#This Row],[Kosten]]-Table_LuT_Kosten_Deelnemers[[#This Row],[Maximale Subsidie]]</f>
        <v>0</v>
      </c>
      <c r="N18"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18"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18" s="9">
        <f ca="1">Table_LuT_Kosten_Deelnemers[[#This Row],[Kosten OO]]-Table_LuT_Kosten_Deelnemers[[#This Row],[Maximale Subsidie OO]]</f>
        <v>0</v>
      </c>
      <c r="Q18" s="9" cm="1">
        <f t="array" aca="1" ref="Q18"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18" s="9" cm="1">
        <f t="array" aca="1" ref="R18" ca="1">IF(Table_LuT_Kosten_Deelnemers[[#This Row],[FO | IO | EO]]="FO",INDIRECT("Cash_"&amp;Table_LuT_Kosten_Deelnemers[[#This Row],[Verkorte Referentienaam Deelnemer]]),0)</f>
        <v>0</v>
      </c>
      <c r="S18" s="9" cm="1">
        <f t="array" aca="1" ref="S18" ca="1">IF(Table_LuT_Kosten_Deelnemers[[#This Row],[FO | IO | EO]]="FO",INDIRECT("Cash_Ontvangen_"&amp;Table_LuT_Kosten_Deelnemers[[#This Row],[Verkorte Referentienaam Deelnemer]]),0)</f>
        <v>0</v>
      </c>
      <c r="T18" s="9">
        <f ca="1">IF(Table_LuT_Kosten_Deelnemers[[#This Row],[Is OO?]],Table_LuT_Kosten_Deelnemers[[#This Row],[Cash Ontvangen]],0)</f>
        <v>0</v>
      </c>
      <c r="U18" s="9" cm="1">
        <f t="array" aca="1" ref="U18" ca="1">IF(Table_LuT_Kosten_Deelnemers[[#This Row],[FO | IO | EO]]="FO",INDIRECT("In_kind_"&amp;Table_LuT_Kosten_Deelnemers[[#This Row],[Verkorte Referentienaam Deelnemer]]),0)</f>
        <v>0</v>
      </c>
      <c r="V18" s="9" cm="1">
        <f t="array" aca="1" ref="V18" ca="1">IF(Table_LuT_Kosten_Deelnemers[[#This Row],[FO | IO | EO]]="FO",INDIRECT("Overige_Subsidies_"&amp;Table_LuT_Kosten_Deelnemers[[#This Row],[Verkorte Referentienaam Deelnemer]]),0)</f>
        <v>0</v>
      </c>
      <c r="W18" s="9" cm="1">
        <f t="array" aca="1" ref="W18" ca="1">INDIRECT("Subsidie_FO_"&amp;Table_LuT_Kosten_Deelnemers[[#This Row],[Verkorte Referentienaam Deelnemer]])</f>
        <v>0</v>
      </c>
      <c r="X18" s="9" cm="1">
        <f t="array" aca="1" ref="X18" ca="1">INDIRECT("Subsidie_IO_"&amp;Table_LuT_Kosten_Deelnemers[[#This Row],[Verkorte Referentienaam Deelnemer]])</f>
        <v>0</v>
      </c>
      <c r="Y18" s="9" cm="1">
        <f t="array" aca="1" ref="Y18" ca="1">INDIRECT("Subsidie_EO_"&amp;Table_LuT_Kosten_Deelnemers[[#This Row],[Verkorte Referentienaam Deelnemer]])</f>
        <v>0</v>
      </c>
      <c r="Z18"/>
      <c r="AA18"/>
      <c r="AB18"/>
      <c r="AC18"/>
      <c r="AD18"/>
    </row>
    <row r="19" spans="1:34" ht="15" customHeight="1" x14ac:dyDescent="0.25">
      <c r="A19" s="2" t="s">
        <v>66</v>
      </c>
      <c r="B19" s="2" t="s">
        <v>87</v>
      </c>
      <c r="C19" s="3" t="str">
        <f>_xlfn.XLOOKUP(Table_LuT_Kosten_Deelnemers[[#This Row],[ID Deelnemer]],Table_LuT_Deelnemers[ID Deelnemer],Table_LuT_Deelnemers[Verkorte Referentienaam Deelnemer],"&lt;Not in LuT&gt;",0,1)</f>
        <v>DN8</v>
      </c>
      <c r="D19" s="3" t="str">
        <f>Table_LuT_Kosten_Deelnemers[[#This Row],[ID Deelnemer]]&amp;" # "&amp;Table_LuT_Kosten_Deelnemers[[#This Row],[FO | IO | EO]]</f>
        <v>Deelnemer 8 # IO</v>
      </c>
      <c r="E19" s="3" t="b" cm="1">
        <f t="array" aca="1" ref="E19" ca="1">_xlfn.XLOOKUP(Table_LuT_Kosten_Deelnemers[[#This Row],[ID Deelnemer]],Table_LuT_Deelnemers[ID Deelnemer],INDIRECT("Table_LuT_Deelnemers["&amp;E$1&amp;"]"),"&lt;Not in LuT&gt;",0,1)</f>
        <v>0</v>
      </c>
      <c r="F19" s="3" t="b" cm="1">
        <f t="array" aca="1" ref="F19" ca="1">_xlfn.XLOOKUP(Table_LuT_Kosten_Deelnemers[[#This Row],[ID Deelnemer]],Table_LuT_Deelnemers[ID Deelnemer],INDIRECT("Table_LuT_Deelnemers["&amp;F$1&amp;"]"),"&lt;Not in LuT&gt;",0,1)</f>
        <v>0</v>
      </c>
      <c r="G19" s="3" t="b" cm="1">
        <f t="array" aca="1" ref="G19" ca="1">_xlfn.XLOOKUP(Table_LuT_Kosten_Deelnemers[[#This Row],[ID Deelnemer]],Table_LuT_Deelnemers[ID Deelnemer],INDIRECT("Table_LuT_Deelnemers["&amp;G$1&amp;"]"),"&lt;Not in LuT&gt;",0,1)</f>
        <v>0</v>
      </c>
      <c r="I19" s="3" t="str" cm="1">
        <f t="array" aca="1" ref="I19" ca="1">_xlfn.XLOOKUP(Table_LuT_Kosten_Deelnemers[[#This Row],[ID Deelnemer]],Table_LuT_Deelnemers[ID Deelnemer],INDIRECT("Table_LuT_Deelnemers["&amp;I$1&amp;"]"),"&lt;Not in LuT&gt;",0,1)</f>
        <v/>
      </c>
      <c r="J19" s="3" t="str" cm="1">
        <f t="array" aca="1" ref="J19" ca="1">_xlfn.XLOOKUP(Table_LuT_Kosten_Deelnemers[[#This Row],[ID Deelnemer]],Table_LuT_Deelnemers[ID Deelnemer],INDIRECT("Table_LuT_Deelnemers["&amp;J$1&amp;"]"),"&lt;Not in LuT&gt;",0,1)</f>
        <v/>
      </c>
      <c r="K19" s="9" cm="1">
        <f t="array" aca="1" ref="K19" ca="1">INDIRECT("'"&amp;$A19&amp;"'!Kosten_"&amp;Table_LuT_Kosten_Deelnemers[[#This Row],[FO | IO | EO]])</f>
        <v>0</v>
      </c>
      <c r="L19" s="9" cm="1">
        <f t="array" aca="1" ref="L19" ca="1">INDIRECT("'"&amp;$A19&amp;"'!Max_Subsidie_"&amp;Table_LuT_Kosten_Deelnemers[[#This Row],[FO | IO | EO]])</f>
        <v>0</v>
      </c>
      <c r="M19" s="9">
        <f ca="1">Table_LuT_Kosten_Deelnemers[[#This Row],[Kosten]]-Table_LuT_Kosten_Deelnemers[[#This Row],[Maximale Subsidie]]</f>
        <v>0</v>
      </c>
      <c r="N19"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19"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19" s="9">
        <f ca="1">Table_LuT_Kosten_Deelnemers[[#This Row],[Kosten OO]]-Table_LuT_Kosten_Deelnemers[[#This Row],[Maximale Subsidie OO]]</f>
        <v>0</v>
      </c>
      <c r="Q19" s="9" cm="1">
        <f t="array" aca="1" ref="Q19"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19" s="9" cm="1">
        <f t="array" aca="1" ref="R19" ca="1">IF(Table_LuT_Kosten_Deelnemers[[#This Row],[FO | IO | EO]]="FO",INDIRECT("Cash_"&amp;Table_LuT_Kosten_Deelnemers[[#This Row],[Verkorte Referentienaam Deelnemer]]),0)</f>
        <v>0</v>
      </c>
      <c r="S19" s="9" cm="1">
        <f t="array" aca="1" ref="S19" ca="1">IF(Table_LuT_Kosten_Deelnemers[[#This Row],[FO | IO | EO]]="FO",INDIRECT("Cash_Ontvangen_"&amp;Table_LuT_Kosten_Deelnemers[[#This Row],[Verkorte Referentienaam Deelnemer]]),0)</f>
        <v>0</v>
      </c>
      <c r="T19" s="9">
        <f ca="1">IF(Table_LuT_Kosten_Deelnemers[[#This Row],[Is OO?]],Table_LuT_Kosten_Deelnemers[[#This Row],[Cash Ontvangen]],0)</f>
        <v>0</v>
      </c>
      <c r="U19" s="9" cm="1">
        <f t="array" aca="1" ref="U19" ca="1">IF(Table_LuT_Kosten_Deelnemers[[#This Row],[FO | IO | EO]]="FO",INDIRECT("In_kind_"&amp;Table_LuT_Kosten_Deelnemers[[#This Row],[Verkorte Referentienaam Deelnemer]]),0)</f>
        <v>0</v>
      </c>
      <c r="V19" s="9" cm="1">
        <f t="array" aca="1" ref="V19" ca="1">IF(Table_LuT_Kosten_Deelnemers[[#This Row],[FO | IO | EO]]="FO",INDIRECT("Overige_Subsidies_"&amp;Table_LuT_Kosten_Deelnemers[[#This Row],[Verkorte Referentienaam Deelnemer]]),0)</f>
        <v>0</v>
      </c>
      <c r="W19" s="9" cm="1">
        <f t="array" aca="1" ref="W19" ca="1">INDIRECT("Subsidie_FO_"&amp;Table_LuT_Kosten_Deelnemers[[#This Row],[Verkorte Referentienaam Deelnemer]])</f>
        <v>0</v>
      </c>
      <c r="X19" s="9" cm="1">
        <f t="array" aca="1" ref="X19" ca="1">INDIRECT("Subsidie_IO_"&amp;Table_LuT_Kosten_Deelnemers[[#This Row],[Verkorte Referentienaam Deelnemer]])</f>
        <v>0</v>
      </c>
      <c r="Y19" s="9" cm="1">
        <f t="array" aca="1" ref="Y19" ca="1">INDIRECT("Subsidie_EO_"&amp;Table_LuT_Kosten_Deelnemers[[#This Row],[Verkorte Referentienaam Deelnemer]])</f>
        <v>0</v>
      </c>
      <c r="Z19"/>
      <c r="AA19"/>
      <c r="AB19"/>
      <c r="AC19"/>
      <c r="AD19"/>
    </row>
    <row r="20" spans="1:34" ht="15" customHeight="1" x14ac:dyDescent="0.25">
      <c r="A20" s="2" t="s">
        <v>67</v>
      </c>
      <c r="B20" s="2" t="s">
        <v>87</v>
      </c>
      <c r="C20" s="3" t="str">
        <f>_xlfn.XLOOKUP(Table_LuT_Kosten_Deelnemers[[#This Row],[ID Deelnemer]],Table_LuT_Deelnemers[ID Deelnemer],Table_LuT_Deelnemers[Verkorte Referentienaam Deelnemer],"&lt;Not in LuT&gt;",0,1)</f>
        <v>DN9</v>
      </c>
      <c r="D20" s="3" t="str">
        <f>Table_LuT_Kosten_Deelnemers[[#This Row],[ID Deelnemer]]&amp;" # "&amp;Table_LuT_Kosten_Deelnemers[[#This Row],[FO | IO | EO]]</f>
        <v>Deelnemer 9 # IO</v>
      </c>
      <c r="E20" s="3" t="b" cm="1">
        <f t="array" aca="1" ref="E20" ca="1">_xlfn.XLOOKUP(Table_LuT_Kosten_Deelnemers[[#This Row],[ID Deelnemer]],Table_LuT_Deelnemers[ID Deelnemer],INDIRECT("Table_LuT_Deelnemers["&amp;E$1&amp;"]"),"&lt;Not in LuT&gt;",0,1)</f>
        <v>0</v>
      </c>
      <c r="F20" s="3" t="b" cm="1">
        <f t="array" aca="1" ref="F20" ca="1">_xlfn.XLOOKUP(Table_LuT_Kosten_Deelnemers[[#This Row],[ID Deelnemer]],Table_LuT_Deelnemers[ID Deelnemer],INDIRECT("Table_LuT_Deelnemers["&amp;F$1&amp;"]"),"&lt;Not in LuT&gt;",0,1)</f>
        <v>0</v>
      </c>
      <c r="G20" s="3" t="b" cm="1">
        <f t="array" aca="1" ref="G20" ca="1">_xlfn.XLOOKUP(Table_LuT_Kosten_Deelnemers[[#This Row],[ID Deelnemer]],Table_LuT_Deelnemers[ID Deelnemer],INDIRECT("Table_LuT_Deelnemers["&amp;G$1&amp;"]"),"&lt;Not in LuT&gt;",0,1)</f>
        <v>0</v>
      </c>
      <c r="I20" s="3" t="str" cm="1">
        <f t="array" aca="1" ref="I20" ca="1">_xlfn.XLOOKUP(Table_LuT_Kosten_Deelnemers[[#This Row],[ID Deelnemer]],Table_LuT_Deelnemers[ID Deelnemer],INDIRECT("Table_LuT_Deelnemers["&amp;I$1&amp;"]"),"&lt;Not in LuT&gt;",0,1)</f>
        <v/>
      </c>
      <c r="J20" s="3" t="str" cm="1">
        <f t="array" aca="1" ref="J20" ca="1">_xlfn.XLOOKUP(Table_LuT_Kosten_Deelnemers[[#This Row],[ID Deelnemer]],Table_LuT_Deelnemers[ID Deelnemer],INDIRECT("Table_LuT_Deelnemers["&amp;J$1&amp;"]"),"&lt;Not in LuT&gt;",0,1)</f>
        <v/>
      </c>
      <c r="K20" s="9" cm="1">
        <f t="array" aca="1" ref="K20" ca="1">INDIRECT("'"&amp;$A20&amp;"'!Kosten_"&amp;Table_LuT_Kosten_Deelnemers[[#This Row],[FO | IO | EO]])</f>
        <v>0</v>
      </c>
      <c r="L20" s="9" cm="1">
        <f t="array" aca="1" ref="L20" ca="1">INDIRECT("'"&amp;$A20&amp;"'!Max_Subsidie_"&amp;Table_LuT_Kosten_Deelnemers[[#This Row],[FO | IO | EO]])</f>
        <v>0</v>
      </c>
      <c r="M20" s="9">
        <f ca="1">Table_LuT_Kosten_Deelnemers[[#This Row],[Kosten]]-Table_LuT_Kosten_Deelnemers[[#This Row],[Maximale Subsidie]]</f>
        <v>0</v>
      </c>
      <c r="N20"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20"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20" s="9">
        <f ca="1">Table_LuT_Kosten_Deelnemers[[#This Row],[Kosten OO]]-Table_LuT_Kosten_Deelnemers[[#This Row],[Maximale Subsidie OO]]</f>
        <v>0</v>
      </c>
      <c r="Q20" s="9" cm="1">
        <f t="array" aca="1" ref="Q20"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20" s="9" cm="1">
        <f t="array" aca="1" ref="R20" ca="1">IF(Table_LuT_Kosten_Deelnemers[[#This Row],[FO | IO | EO]]="FO",INDIRECT("Cash_"&amp;Table_LuT_Kosten_Deelnemers[[#This Row],[Verkorte Referentienaam Deelnemer]]),0)</f>
        <v>0</v>
      </c>
      <c r="S20" s="9" cm="1">
        <f t="array" aca="1" ref="S20" ca="1">IF(Table_LuT_Kosten_Deelnemers[[#This Row],[FO | IO | EO]]="FO",INDIRECT("Cash_Ontvangen_"&amp;Table_LuT_Kosten_Deelnemers[[#This Row],[Verkorte Referentienaam Deelnemer]]),0)</f>
        <v>0</v>
      </c>
      <c r="T20" s="9">
        <f ca="1">IF(Table_LuT_Kosten_Deelnemers[[#This Row],[Is OO?]],Table_LuT_Kosten_Deelnemers[[#This Row],[Cash Ontvangen]],0)</f>
        <v>0</v>
      </c>
      <c r="U20" s="9" cm="1">
        <f t="array" aca="1" ref="U20" ca="1">IF(Table_LuT_Kosten_Deelnemers[[#This Row],[FO | IO | EO]]="FO",INDIRECT("In_kind_"&amp;Table_LuT_Kosten_Deelnemers[[#This Row],[Verkorte Referentienaam Deelnemer]]),0)</f>
        <v>0</v>
      </c>
      <c r="V20" s="9" cm="1">
        <f t="array" aca="1" ref="V20" ca="1">IF(Table_LuT_Kosten_Deelnemers[[#This Row],[FO | IO | EO]]="FO",INDIRECT("Overige_Subsidies_"&amp;Table_LuT_Kosten_Deelnemers[[#This Row],[Verkorte Referentienaam Deelnemer]]),0)</f>
        <v>0</v>
      </c>
      <c r="W20" s="9" cm="1">
        <f t="array" aca="1" ref="W20" ca="1">INDIRECT("Subsidie_FO_"&amp;Table_LuT_Kosten_Deelnemers[[#This Row],[Verkorte Referentienaam Deelnemer]])</f>
        <v>0</v>
      </c>
      <c r="X20" s="9" cm="1">
        <f t="array" aca="1" ref="X20" ca="1">INDIRECT("Subsidie_IO_"&amp;Table_LuT_Kosten_Deelnemers[[#This Row],[Verkorte Referentienaam Deelnemer]])</f>
        <v>0</v>
      </c>
      <c r="Y20" s="9" cm="1">
        <f t="array" aca="1" ref="Y20" ca="1">INDIRECT("Subsidie_EO_"&amp;Table_LuT_Kosten_Deelnemers[[#This Row],[Verkorte Referentienaam Deelnemer]])</f>
        <v>0</v>
      </c>
      <c r="Z20"/>
      <c r="AA20"/>
      <c r="AB20"/>
      <c r="AC20"/>
      <c r="AD20"/>
    </row>
    <row r="21" spans="1:34" ht="15" customHeight="1" x14ac:dyDescent="0.25">
      <c r="A21" s="2" t="s">
        <v>68</v>
      </c>
      <c r="B21" s="2" t="s">
        <v>87</v>
      </c>
      <c r="C21" s="3" t="str">
        <f>_xlfn.XLOOKUP(Table_LuT_Kosten_Deelnemers[[#This Row],[ID Deelnemer]],Table_LuT_Deelnemers[ID Deelnemer],Table_LuT_Deelnemers[Verkorte Referentienaam Deelnemer],"&lt;Not in LuT&gt;",0,1)</f>
        <v>DN10</v>
      </c>
      <c r="D21" s="3" t="str">
        <f>Table_LuT_Kosten_Deelnemers[[#This Row],[ID Deelnemer]]&amp;" # "&amp;Table_LuT_Kosten_Deelnemers[[#This Row],[FO | IO | EO]]</f>
        <v>Deelnemer 10 # IO</v>
      </c>
      <c r="E21" s="3" t="b" cm="1">
        <f t="array" aca="1" ref="E21" ca="1">_xlfn.XLOOKUP(Table_LuT_Kosten_Deelnemers[[#This Row],[ID Deelnemer]],Table_LuT_Deelnemers[ID Deelnemer],INDIRECT("Table_LuT_Deelnemers["&amp;E$1&amp;"]"),"&lt;Not in LuT&gt;",0,1)</f>
        <v>0</v>
      </c>
      <c r="F21" s="3" t="b" cm="1">
        <f t="array" aca="1" ref="F21" ca="1">_xlfn.XLOOKUP(Table_LuT_Kosten_Deelnemers[[#This Row],[ID Deelnemer]],Table_LuT_Deelnemers[ID Deelnemer],INDIRECT("Table_LuT_Deelnemers["&amp;F$1&amp;"]"),"&lt;Not in LuT&gt;",0,1)</f>
        <v>0</v>
      </c>
      <c r="G21" s="3" t="b" cm="1">
        <f t="array" aca="1" ref="G21" ca="1">_xlfn.XLOOKUP(Table_LuT_Kosten_Deelnemers[[#This Row],[ID Deelnemer]],Table_LuT_Deelnemers[ID Deelnemer],INDIRECT("Table_LuT_Deelnemers["&amp;G$1&amp;"]"),"&lt;Not in LuT&gt;",0,1)</f>
        <v>0</v>
      </c>
      <c r="I21" s="3" t="str" cm="1">
        <f t="array" aca="1" ref="I21" ca="1">_xlfn.XLOOKUP(Table_LuT_Kosten_Deelnemers[[#This Row],[ID Deelnemer]],Table_LuT_Deelnemers[ID Deelnemer],INDIRECT("Table_LuT_Deelnemers["&amp;I$1&amp;"]"),"&lt;Not in LuT&gt;",0,1)</f>
        <v/>
      </c>
      <c r="J21" s="3" t="str" cm="1">
        <f t="array" aca="1" ref="J21" ca="1">_xlfn.XLOOKUP(Table_LuT_Kosten_Deelnemers[[#This Row],[ID Deelnemer]],Table_LuT_Deelnemers[ID Deelnemer],INDIRECT("Table_LuT_Deelnemers["&amp;J$1&amp;"]"),"&lt;Not in LuT&gt;",0,1)</f>
        <v/>
      </c>
      <c r="K21" s="9" cm="1">
        <f t="array" aca="1" ref="K21" ca="1">INDIRECT("'"&amp;$A21&amp;"'!Kosten_"&amp;Table_LuT_Kosten_Deelnemers[[#This Row],[FO | IO | EO]])</f>
        <v>0</v>
      </c>
      <c r="L21" s="9" cm="1">
        <f t="array" aca="1" ref="L21" ca="1">INDIRECT("'"&amp;$A21&amp;"'!Max_Subsidie_"&amp;Table_LuT_Kosten_Deelnemers[[#This Row],[FO | IO | EO]])</f>
        <v>0</v>
      </c>
      <c r="M21" s="9">
        <f ca="1">Table_LuT_Kosten_Deelnemers[[#This Row],[Kosten]]-Table_LuT_Kosten_Deelnemers[[#This Row],[Maximale Subsidie]]</f>
        <v>0</v>
      </c>
      <c r="N21"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21"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21" s="9">
        <f ca="1">Table_LuT_Kosten_Deelnemers[[#This Row],[Kosten OO]]-Table_LuT_Kosten_Deelnemers[[#This Row],[Maximale Subsidie OO]]</f>
        <v>0</v>
      </c>
      <c r="Q21" s="9" cm="1">
        <f t="array" aca="1" ref="Q21"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21" s="9" cm="1">
        <f t="array" aca="1" ref="R21" ca="1">IF(Table_LuT_Kosten_Deelnemers[[#This Row],[FO | IO | EO]]="FO",INDIRECT("Cash_"&amp;Table_LuT_Kosten_Deelnemers[[#This Row],[Verkorte Referentienaam Deelnemer]]),0)</f>
        <v>0</v>
      </c>
      <c r="S21" s="9" cm="1">
        <f t="array" aca="1" ref="S21" ca="1">IF(Table_LuT_Kosten_Deelnemers[[#This Row],[FO | IO | EO]]="FO",INDIRECT("Cash_Ontvangen_"&amp;Table_LuT_Kosten_Deelnemers[[#This Row],[Verkorte Referentienaam Deelnemer]]),0)</f>
        <v>0</v>
      </c>
      <c r="T21" s="9">
        <f ca="1">IF(Table_LuT_Kosten_Deelnemers[[#This Row],[Is OO?]],Table_LuT_Kosten_Deelnemers[[#This Row],[Cash Ontvangen]],0)</f>
        <v>0</v>
      </c>
      <c r="U21" s="9" cm="1">
        <f t="array" aca="1" ref="U21" ca="1">IF(Table_LuT_Kosten_Deelnemers[[#This Row],[FO | IO | EO]]="FO",INDIRECT("In_kind_"&amp;Table_LuT_Kosten_Deelnemers[[#This Row],[Verkorte Referentienaam Deelnemer]]),0)</f>
        <v>0</v>
      </c>
      <c r="V21" s="9" cm="1">
        <f t="array" aca="1" ref="V21" ca="1">IF(Table_LuT_Kosten_Deelnemers[[#This Row],[FO | IO | EO]]="FO",INDIRECT("Overige_Subsidies_"&amp;Table_LuT_Kosten_Deelnemers[[#This Row],[Verkorte Referentienaam Deelnemer]]),0)</f>
        <v>0</v>
      </c>
      <c r="W21" s="9" cm="1">
        <f t="array" aca="1" ref="W21" ca="1">INDIRECT("Subsidie_FO_"&amp;Table_LuT_Kosten_Deelnemers[[#This Row],[Verkorte Referentienaam Deelnemer]])</f>
        <v>0</v>
      </c>
      <c r="X21" s="9" cm="1">
        <f t="array" aca="1" ref="X21" ca="1">INDIRECT("Subsidie_IO_"&amp;Table_LuT_Kosten_Deelnemers[[#This Row],[Verkorte Referentienaam Deelnemer]])</f>
        <v>0</v>
      </c>
      <c r="Y21" s="9" cm="1">
        <f t="array" aca="1" ref="Y21" ca="1">INDIRECT("Subsidie_EO_"&amp;Table_LuT_Kosten_Deelnemers[[#This Row],[Verkorte Referentienaam Deelnemer]])</f>
        <v>0</v>
      </c>
      <c r="Z21"/>
      <c r="AA21"/>
      <c r="AB21"/>
      <c r="AC21"/>
      <c r="AD21"/>
    </row>
    <row r="22" spans="1:34" ht="15" customHeight="1" x14ac:dyDescent="0.25">
      <c r="A22" s="2" t="s">
        <v>59</v>
      </c>
      <c r="B22" s="2" t="s">
        <v>88</v>
      </c>
      <c r="C22" s="3" t="str">
        <f>_xlfn.XLOOKUP(Table_LuT_Kosten_Deelnemers[[#This Row],[ID Deelnemer]],Table_LuT_Deelnemers[ID Deelnemer],Table_LuT_Deelnemers[Verkorte Referentienaam Deelnemer],"&lt;Not in LuT&gt;",0,1)</f>
        <v>DN1</v>
      </c>
      <c r="D22" s="3" t="str">
        <f>Table_LuT_Kosten_Deelnemers[[#This Row],[ID Deelnemer]]&amp;" # "&amp;Table_LuT_Kosten_Deelnemers[[#This Row],[FO | IO | EO]]</f>
        <v>Deelnemer 1 - Penvoerder # EO</v>
      </c>
      <c r="E22" s="3" t="b" cm="1">
        <f t="array" aca="1" ref="E22" ca="1">_xlfn.XLOOKUP(Table_LuT_Kosten_Deelnemers[[#This Row],[ID Deelnemer]],Table_LuT_Deelnemers[ID Deelnemer],INDIRECT("Table_LuT_Deelnemers["&amp;E$1&amp;"]"),"&lt;Not in LuT&gt;",0,1)</f>
        <v>0</v>
      </c>
      <c r="F22" s="3" t="b" cm="1">
        <f t="array" aca="1" ref="F22" ca="1">_xlfn.XLOOKUP(Table_LuT_Kosten_Deelnemers[[#This Row],[ID Deelnemer]],Table_LuT_Deelnemers[ID Deelnemer],INDIRECT("Table_LuT_Deelnemers["&amp;F$1&amp;"]"),"&lt;Not in LuT&gt;",0,1)</f>
        <v>0</v>
      </c>
      <c r="G22" s="3" t="b" cm="1">
        <f t="array" aca="1" ref="G22" ca="1">_xlfn.XLOOKUP(Table_LuT_Kosten_Deelnemers[[#This Row],[ID Deelnemer]],Table_LuT_Deelnemers[ID Deelnemer],INDIRECT("Table_LuT_Deelnemers["&amp;G$1&amp;"]"),"&lt;Not in LuT&gt;",0,1)</f>
        <v>1</v>
      </c>
      <c r="I22" s="3" t="str" cm="1">
        <f t="array" aca="1" ref="I22" ca="1">_xlfn.XLOOKUP(Table_LuT_Kosten_Deelnemers[[#This Row],[ID Deelnemer]],Table_LuT_Deelnemers[ID Deelnemer],INDIRECT("Table_LuT_Deelnemers["&amp;I$1&amp;"]"),"&lt;Not in LuT&gt;",0,1)</f>
        <v/>
      </c>
      <c r="J22" s="3" t="str" cm="1">
        <f t="array" aca="1" ref="J22" ca="1">_xlfn.XLOOKUP(Table_LuT_Kosten_Deelnemers[[#This Row],[ID Deelnemer]],Table_LuT_Deelnemers[ID Deelnemer],INDIRECT("Table_LuT_Deelnemers["&amp;J$1&amp;"]"),"&lt;Not in LuT&gt;",0,1)</f>
        <v/>
      </c>
      <c r="K22" s="9" cm="1">
        <f t="array" aca="1" ref="K22" ca="1">INDIRECT("'"&amp;$A22&amp;"'!Kosten_"&amp;Table_LuT_Kosten_Deelnemers[[#This Row],[FO | IO | EO]])</f>
        <v>0</v>
      </c>
      <c r="L22" s="9" cm="1">
        <f t="array" aca="1" ref="L22" ca="1">INDIRECT("'"&amp;$A22&amp;"'!Max_Subsidie_"&amp;Table_LuT_Kosten_Deelnemers[[#This Row],[FO | IO | EO]])</f>
        <v>0</v>
      </c>
      <c r="M22" s="9">
        <f ca="1">Table_LuT_Kosten_Deelnemers[[#This Row],[Kosten]]-Table_LuT_Kosten_Deelnemers[[#This Row],[Maximale Subsidie]]</f>
        <v>0</v>
      </c>
      <c r="N22"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22"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22" s="9">
        <f ca="1">Table_LuT_Kosten_Deelnemers[[#This Row],[Kosten OO]]-Table_LuT_Kosten_Deelnemers[[#This Row],[Maximale Subsidie OO]]</f>
        <v>0</v>
      </c>
      <c r="Q22" s="9" cm="1">
        <f t="array" aca="1" ref="Q22"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22" s="9" cm="1">
        <f t="array" aca="1" ref="R22" ca="1">IF(Table_LuT_Kosten_Deelnemers[[#This Row],[FO | IO | EO]]="FO",INDIRECT("Cash_"&amp;Table_LuT_Kosten_Deelnemers[[#This Row],[Verkorte Referentienaam Deelnemer]]),0)</f>
        <v>0</v>
      </c>
      <c r="S22" s="9" cm="1">
        <f t="array" aca="1" ref="S22" ca="1">IF(Table_LuT_Kosten_Deelnemers[[#This Row],[FO | IO | EO]]="FO",INDIRECT("Cash_Ontvangen_"&amp;Table_LuT_Kosten_Deelnemers[[#This Row],[Verkorte Referentienaam Deelnemer]]),0)</f>
        <v>0</v>
      </c>
      <c r="T22" s="9">
        <f ca="1">IF(Table_LuT_Kosten_Deelnemers[[#This Row],[Is OO?]],Table_LuT_Kosten_Deelnemers[[#This Row],[Cash Ontvangen]],0)</f>
        <v>0</v>
      </c>
      <c r="U22" s="9" cm="1">
        <f t="array" aca="1" ref="U22" ca="1">IF(Table_LuT_Kosten_Deelnemers[[#This Row],[FO | IO | EO]]="FO",INDIRECT("In_kind_"&amp;Table_LuT_Kosten_Deelnemers[[#This Row],[Verkorte Referentienaam Deelnemer]]),0)</f>
        <v>0</v>
      </c>
      <c r="V22" s="9" cm="1">
        <f t="array" aca="1" ref="V22" ca="1">IF(Table_LuT_Kosten_Deelnemers[[#This Row],[FO | IO | EO]]="FO",INDIRECT("Overige_Subsidies_"&amp;Table_LuT_Kosten_Deelnemers[[#This Row],[Verkorte Referentienaam Deelnemer]]),0)</f>
        <v>0</v>
      </c>
      <c r="W22" s="9" cm="1">
        <f t="array" aca="1" ref="W22" ca="1">INDIRECT("Subsidie_FO_"&amp;Table_LuT_Kosten_Deelnemers[[#This Row],[Verkorte Referentienaam Deelnemer]])</f>
        <v>0</v>
      </c>
      <c r="X22" s="9" cm="1">
        <f t="array" aca="1" ref="X22" ca="1">INDIRECT("Subsidie_IO_"&amp;Table_LuT_Kosten_Deelnemers[[#This Row],[Verkorte Referentienaam Deelnemer]])</f>
        <v>0</v>
      </c>
      <c r="Y22" s="9" cm="1">
        <f t="array" aca="1" ref="Y22" ca="1">INDIRECT("Subsidie_EO_"&amp;Table_LuT_Kosten_Deelnemers[[#This Row],[Verkorte Referentienaam Deelnemer]])</f>
        <v>0</v>
      </c>
      <c r="Z22"/>
      <c r="AA22"/>
      <c r="AB22"/>
      <c r="AC22"/>
      <c r="AD22"/>
    </row>
    <row r="23" spans="1:34" ht="15" customHeight="1" x14ac:dyDescent="0.25">
      <c r="A23" s="2" t="s">
        <v>60</v>
      </c>
      <c r="B23" s="2" t="s">
        <v>88</v>
      </c>
      <c r="C23" s="3" t="str">
        <f>_xlfn.XLOOKUP(Table_LuT_Kosten_Deelnemers[[#This Row],[ID Deelnemer]],Table_LuT_Deelnemers[ID Deelnemer],Table_LuT_Deelnemers[Verkorte Referentienaam Deelnemer],"&lt;Not in LuT&gt;",0,1)</f>
        <v>DN2</v>
      </c>
      <c r="D23" s="3" t="str">
        <f>Table_LuT_Kosten_Deelnemers[[#This Row],[ID Deelnemer]]&amp;" # "&amp;Table_LuT_Kosten_Deelnemers[[#This Row],[FO | IO | EO]]</f>
        <v>Deelnemer 2 # EO</v>
      </c>
      <c r="E23" s="3" t="b" cm="1">
        <f t="array" aca="1" ref="E23" ca="1">_xlfn.XLOOKUP(Table_LuT_Kosten_Deelnemers[[#This Row],[ID Deelnemer]],Table_LuT_Deelnemers[ID Deelnemer],INDIRECT("Table_LuT_Deelnemers["&amp;E$1&amp;"]"),"&lt;Not in LuT&gt;",0,1)</f>
        <v>0</v>
      </c>
      <c r="F23" s="3" t="b" cm="1">
        <f t="array" aca="1" ref="F23" ca="1">_xlfn.XLOOKUP(Table_LuT_Kosten_Deelnemers[[#This Row],[ID Deelnemer]],Table_LuT_Deelnemers[ID Deelnemer],INDIRECT("Table_LuT_Deelnemers["&amp;F$1&amp;"]"),"&lt;Not in LuT&gt;",0,1)</f>
        <v>0</v>
      </c>
      <c r="G23" s="3" t="b" cm="1">
        <f t="array" aca="1" ref="G23" ca="1">_xlfn.XLOOKUP(Table_LuT_Kosten_Deelnemers[[#This Row],[ID Deelnemer]],Table_LuT_Deelnemers[ID Deelnemer],INDIRECT("Table_LuT_Deelnemers["&amp;G$1&amp;"]"),"&lt;Not in LuT&gt;",0,1)</f>
        <v>0</v>
      </c>
      <c r="I23" s="3" t="str" cm="1">
        <f t="array" aca="1" ref="I23" ca="1">_xlfn.XLOOKUP(Table_LuT_Kosten_Deelnemers[[#This Row],[ID Deelnemer]],Table_LuT_Deelnemers[ID Deelnemer],INDIRECT("Table_LuT_Deelnemers["&amp;I$1&amp;"]"),"&lt;Not in LuT&gt;",0,1)</f>
        <v/>
      </c>
      <c r="J23" s="3" t="str" cm="1">
        <f t="array" aca="1" ref="J23" ca="1">_xlfn.XLOOKUP(Table_LuT_Kosten_Deelnemers[[#This Row],[ID Deelnemer]],Table_LuT_Deelnemers[ID Deelnemer],INDIRECT("Table_LuT_Deelnemers["&amp;J$1&amp;"]"),"&lt;Not in LuT&gt;",0,1)</f>
        <v/>
      </c>
      <c r="K23" s="9" cm="1">
        <f t="array" aca="1" ref="K23" ca="1">INDIRECT("'"&amp;$A23&amp;"'!Kosten_"&amp;Table_LuT_Kosten_Deelnemers[[#This Row],[FO | IO | EO]])</f>
        <v>0</v>
      </c>
      <c r="L23" s="9" cm="1">
        <f t="array" aca="1" ref="L23" ca="1">INDIRECT("'"&amp;$A23&amp;"'!Max_Subsidie_"&amp;Table_LuT_Kosten_Deelnemers[[#This Row],[FO | IO | EO]])</f>
        <v>0</v>
      </c>
      <c r="M23" s="9">
        <f ca="1">Table_LuT_Kosten_Deelnemers[[#This Row],[Kosten]]-Table_LuT_Kosten_Deelnemers[[#This Row],[Maximale Subsidie]]</f>
        <v>0</v>
      </c>
      <c r="N23"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23"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23" s="9">
        <f ca="1">Table_LuT_Kosten_Deelnemers[[#This Row],[Kosten OO]]-Table_LuT_Kosten_Deelnemers[[#This Row],[Maximale Subsidie OO]]</f>
        <v>0</v>
      </c>
      <c r="Q23" s="9" cm="1">
        <f t="array" aca="1" ref="Q23"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23" s="9" cm="1">
        <f t="array" aca="1" ref="R23" ca="1">IF(Table_LuT_Kosten_Deelnemers[[#This Row],[FO | IO | EO]]="FO",INDIRECT("Cash_"&amp;Table_LuT_Kosten_Deelnemers[[#This Row],[Verkorte Referentienaam Deelnemer]]),0)</f>
        <v>0</v>
      </c>
      <c r="S23" s="9" cm="1">
        <f t="array" aca="1" ref="S23" ca="1">IF(Table_LuT_Kosten_Deelnemers[[#This Row],[FO | IO | EO]]="FO",INDIRECT("Cash_Ontvangen_"&amp;Table_LuT_Kosten_Deelnemers[[#This Row],[Verkorte Referentienaam Deelnemer]]),0)</f>
        <v>0</v>
      </c>
      <c r="T23" s="9">
        <f ca="1">IF(Table_LuT_Kosten_Deelnemers[[#This Row],[Is OO?]],Table_LuT_Kosten_Deelnemers[[#This Row],[Cash Ontvangen]],0)</f>
        <v>0</v>
      </c>
      <c r="U23" s="9" cm="1">
        <f t="array" aca="1" ref="U23" ca="1">IF(Table_LuT_Kosten_Deelnemers[[#This Row],[FO | IO | EO]]="FO",INDIRECT("In_kind_"&amp;Table_LuT_Kosten_Deelnemers[[#This Row],[Verkorte Referentienaam Deelnemer]]),0)</f>
        <v>0</v>
      </c>
      <c r="V23" s="9" cm="1">
        <f t="array" aca="1" ref="V23" ca="1">IF(Table_LuT_Kosten_Deelnemers[[#This Row],[FO | IO | EO]]="FO",INDIRECT("Overige_Subsidies_"&amp;Table_LuT_Kosten_Deelnemers[[#This Row],[Verkorte Referentienaam Deelnemer]]),0)</f>
        <v>0</v>
      </c>
      <c r="W23" s="9" cm="1">
        <f t="array" aca="1" ref="W23" ca="1">INDIRECT("Subsidie_FO_"&amp;Table_LuT_Kosten_Deelnemers[[#This Row],[Verkorte Referentienaam Deelnemer]])</f>
        <v>0</v>
      </c>
      <c r="X23" s="9" cm="1">
        <f t="array" aca="1" ref="X23" ca="1">INDIRECT("Subsidie_IO_"&amp;Table_LuT_Kosten_Deelnemers[[#This Row],[Verkorte Referentienaam Deelnemer]])</f>
        <v>0</v>
      </c>
      <c r="Y23" s="9" cm="1">
        <f t="array" aca="1" ref="Y23" ca="1">INDIRECT("Subsidie_EO_"&amp;Table_LuT_Kosten_Deelnemers[[#This Row],[Verkorte Referentienaam Deelnemer]])</f>
        <v>0</v>
      </c>
      <c r="Z23"/>
      <c r="AA23"/>
      <c r="AB23"/>
      <c r="AC23"/>
      <c r="AD23"/>
    </row>
    <row r="24" spans="1:34" ht="15" customHeight="1" x14ac:dyDescent="0.25">
      <c r="A24" s="2" t="s">
        <v>61</v>
      </c>
      <c r="B24" s="2" t="s">
        <v>88</v>
      </c>
      <c r="C24" s="3" t="str">
        <f>_xlfn.XLOOKUP(Table_LuT_Kosten_Deelnemers[[#This Row],[ID Deelnemer]],Table_LuT_Deelnemers[ID Deelnemer],Table_LuT_Deelnemers[Verkorte Referentienaam Deelnemer],"&lt;Not in LuT&gt;",0,1)</f>
        <v>DN3</v>
      </c>
      <c r="D24" s="3" t="str">
        <f>Table_LuT_Kosten_Deelnemers[[#This Row],[ID Deelnemer]]&amp;" # "&amp;Table_LuT_Kosten_Deelnemers[[#This Row],[FO | IO | EO]]</f>
        <v>Deelnemer 3 # EO</v>
      </c>
      <c r="E24" s="3" t="b" cm="1">
        <f t="array" aca="1" ref="E24" ca="1">_xlfn.XLOOKUP(Table_LuT_Kosten_Deelnemers[[#This Row],[ID Deelnemer]],Table_LuT_Deelnemers[ID Deelnemer],INDIRECT("Table_LuT_Deelnemers["&amp;E$1&amp;"]"),"&lt;Not in LuT&gt;",0,1)</f>
        <v>0</v>
      </c>
      <c r="F24" s="3" t="b" cm="1">
        <f t="array" aca="1" ref="F24" ca="1">_xlfn.XLOOKUP(Table_LuT_Kosten_Deelnemers[[#This Row],[ID Deelnemer]],Table_LuT_Deelnemers[ID Deelnemer],INDIRECT("Table_LuT_Deelnemers["&amp;F$1&amp;"]"),"&lt;Not in LuT&gt;",0,1)</f>
        <v>0</v>
      </c>
      <c r="G24" s="3" t="b" cm="1">
        <f t="array" aca="1" ref="G24" ca="1">_xlfn.XLOOKUP(Table_LuT_Kosten_Deelnemers[[#This Row],[ID Deelnemer]],Table_LuT_Deelnemers[ID Deelnemer],INDIRECT("Table_LuT_Deelnemers["&amp;G$1&amp;"]"),"&lt;Not in LuT&gt;",0,1)</f>
        <v>0</v>
      </c>
      <c r="I24" s="3" t="str" cm="1">
        <f t="array" aca="1" ref="I24" ca="1">_xlfn.XLOOKUP(Table_LuT_Kosten_Deelnemers[[#This Row],[ID Deelnemer]],Table_LuT_Deelnemers[ID Deelnemer],INDIRECT("Table_LuT_Deelnemers["&amp;I$1&amp;"]"),"&lt;Not in LuT&gt;",0,1)</f>
        <v/>
      </c>
      <c r="J24" s="3" t="str" cm="1">
        <f t="array" aca="1" ref="J24" ca="1">_xlfn.XLOOKUP(Table_LuT_Kosten_Deelnemers[[#This Row],[ID Deelnemer]],Table_LuT_Deelnemers[ID Deelnemer],INDIRECT("Table_LuT_Deelnemers["&amp;J$1&amp;"]"),"&lt;Not in LuT&gt;",0,1)</f>
        <v/>
      </c>
      <c r="K24" s="9" cm="1">
        <f t="array" aca="1" ref="K24" ca="1">INDIRECT("'"&amp;$A24&amp;"'!Kosten_"&amp;Table_LuT_Kosten_Deelnemers[[#This Row],[FO | IO | EO]])</f>
        <v>0</v>
      </c>
      <c r="L24" s="9" cm="1">
        <f t="array" aca="1" ref="L24" ca="1">INDIRECT("'"&amp;$A24&amp;"'!Max_Subsidie_"&amp;Table_LuT_Kosten_Deelnemers[[#This Row],[FO | IO | EO]])</f>
        <v>0</v>
      </c>
      <c r="M24" s="9">
        <f ca="1">Table_LuT_Kosten_Deelnemers[[#This Row],[Kosten]]-Table_LuT_Kosten_Deelnemers[[#This Row],[Maximale Subsidie]]</f>
        <v>0</v>
      </c>
      <c r="N24"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24"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24" s="9">
        <f ca="1">Table_LuT_Kosten_Deelnemers[[#This Row],[Kosten OO]]-Table_LuT_Kosten_Deelnemers[[#This Row],[Maximale Subsidie OO]]</f>
        <v>0</v>
      </c>
      <c r="Q24" s="9" cm="1">
        <f t="array" aca="1" ref="Q24"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24" s="9" cm="1">
        <f t="array" aca="1" ref="R24" ca="1">IF(Table_LuT_Kosten_Deelnemers[[#This Row],[FO | IO | EO]]="FO",INDIRECT("Cash_"&amp;Table_LuT_Kosten_Deelnemers[[#This Row],[Verkorte Referentienaam Deelnemer]]),0)</f>
        <v>0</v>
      </c>
      <c r="S24" s="9" cm="1">
        <f t="array" aca="1" ref="S24" ca="1">IF(Table_LuT_Kosten_Deelnemers[[#This Row],[FO | IO | EO]]="FO",INDIRECT("Cash_Ontvangen_"&amp;Table_LuT_Kosten_Deelnemers[[#This Row],[Verkorte Referentienaam Deelnemer]]),0)</f>
        <v>0</v>
      </c>
      <c r="T24" s="9">
        <f ca="1">IF(Table_LuT_Kosten_Deelnemers[[#This Row],[Is OO?]],Table_LuT_Kosten_Deelnemers[[#This Row],[Cash Ontvangen]],0)</f>
        <v>0</v>
      </c>
      <c r="U24" s="9" cm="1">
        <f t="array" aca="1" ref="U24" ca="1">IF(Table_LuT_Kosten_Deelnemers[[#This Row],[FO | IO | EO]]="FO",INDIRECT("In_kind_"&amp;Table_LuT_Kosten_Deelnemers[[#This Row],[Verkorte Referentienaam Deelnemer]]),0)</f>
        <v>0</v>
      </c>
      <c r="V24" s="9" cm="1">
        <f t="array" aca="1" ref="V24" ca="1">IF(Table_LuT_Kosten_Deelnemers[[#This Row],[FO | IO | EO]]="FO",INDIRECT("Overige_Subsidies_"&amp;Table_LuT_Kosten_Deelnemers[[#This Row],[Verkorte Referentienaam Deelnemer]]),0)</f>
        <v>0</v>
      </c>
      <c r="W24" s="9" cm="1">
        <f t="array" aca="1" ref="W24" ca="1">INDIRECT("Subsidie_FO_"&amp;Table_LuT_Kosten_Deelnemers[[#This Row],[Verkorte Referentienaam Deelnemer]])</f>
        <v>0</v>
      </c>
      <c r="X24" s="9" cm="1">
        <f t="array" aca="1" ref="X24" ca="1">INDIRECT("Subsidie_IO_"&amp;Table_LuT_Kosten_Deelnemers[[#This Row],[Verkorte Referentienaam Deelnemer]])</f>
        <v>0</v>
      </c>
      <c r="Y24" s="9" cm="1">
        <f t="array" aca="1" ref="Y24" ca="1">INDIRECT("Subsidie_EO_"&amp;Table_LuT_Kosten_Deelnemers[[#This Row],[Verkorte Referentienaam Deelnemer]])</f>
        <v>0</v>
      </c>
      <c r="Z24"/>
      <c r="AA24"/>
      <c r="AB24"/>
      <c r="AC24"/>
      <c r="AD24"/>
    </row>
    <row r="25" spans="1:34" ht="15" customHeight="1" x14ac:dyDescent="0.25">
      <c r="A25" s="2" t="s">
        <v>62</v>
      </c>
      <c r="B25" s="2" t="s">
        <v>88</v>
      </c>
      <c r="C25" s="3" t="str">
        <f>_xlfn.XLOOKUP(Table_LuT_Kosten_Deelnemers[[#This Row],[ID Deelnemer]],Table_LuT_Deelnemers[ID Deelnemer],Table_LuT_Deelnemers[Verkorte Referentienaam Deelnemer],"&lt;Not in LuT&gt;",0,1)</f>
        <v>DN4</v>
      </c>
      <c r="D25" s="3" t="str">
        <f>Table_LuT_Kosten_Deelnemers[[#This Row],[ID Deelnemer]]&amp;" # "&amp;Table_LuT_Kosten_Deelnemers[[#This Row],[FO | IO | EO]]</f>
        <v>Deelnemer 4 # EO</v>
      </c>
      <c r="E25" s="3" t="b" cm="1">
        <f t="array" aca="1" ref="E25" ca="1">_xlfn.XLOOKUP(Table_LuT_Kosten_Deelnemers[[#This Row],[ID Deelnemer]],Table_LuT_Deelnemers[ID Deelnemer],INDIRECT("Table_LuT_Deelnemers["&amp;E$1&amp;"]"),"&lt;Not in LuT&gt;",0,1)</f>
        <v>0</v>
      </c>
      <c r="F25" s="3" t="b" cm="1">
        <f t="array" aca="1" ref="F25" ca="1">_xlfn.XLOOKUP(Table_LuT_Kosten_Deelnemers[[#This Row],[ID Deelnemer]],Table_LuT_Deelnemers[ID Deelnemer],INDIRECT("Table_LuT_Deelnemers["&amp;F$1&amp;"]"),"&lt;Not in LuT&gt;",0,1)</f>
        <v>0</v>
      </c>
      <c r="G25" s="3" t="b" cm="1">
        <f t="array" aca="1" ref="G25" ca="1">_xlfn.XLOOKUP(Table_LuT_Kosten_Deelnemers[[#This Row],[ID Deelnemer]],Table_LuT_Deelnemers[ID Deelnemer],INDIRECT("Table_LuT_Deelnemers["&amp;G$1&amp;"]"),"&lt;Not in LuT&gt;",0,1)</f>
        <v>0</v>
      </c>
      <c r="I25" s="3" t="str" cm="1">
        <f t="array" aca="1" ref="I25" ca="1">_xlfn.XLOOKUP(Table_LuT_Kosten_Deelnemers[[#This Row],[ID Deelnemer]],Table_LuT_Deelnemers[ID Deelnemer],INDIRECT("Table_LuT_Deelnemers["&amp;I$1&amp;"]"),"&lt;Not in LuT&gt;",0,1)</f>
        <v/>
      </c>
      <c r="J25" s="3" t="str" cm="1">
        <f t="array" aca="1" ref="J25" ca="1">_xlfn.XLOOKUP(Table_LuT_Kosten_Deelnemers[[#This Row],[ID Deelnemer]],Table_LuT_Deelnemers[ID Deelnemer],INDIRECT("Table_LuT_Deelnemers["&amp;J$1&amp;"]"),"&lt;Not in LuT&gt;",0,1)</f>
        <v/>
      </c>
      <c r="K25" s="9" cm="1">
        <f t="array" aca="1" ref="K25" ca="1">INDIRECT("'"&amp;$A25&amp;"'!Kosten_"&amp;Table_LuT_Kosten_Deelnemers[[#This Row],[FO | IO | EO]])</f>
        <v>0</v>
      </c>
      <c r="L25" s="9" cm="1">
        <f t="array" aca="1" ref="L25" ca="1">INDIRECT("'"&amp;$A25&amp;"'!Max_Subsidie_"&amp;Table_LuT_Kosten_Deelnemers[[#This Row],[FO | IO | EO]])</f>
        <v>0</v>
      </c>
      <c r="M25" s="9">
        <f ca="1">Table_LuT_Kosten_Deelnemers[[#This Row],[Kosten]]-Table_LuT_Kosten_Deelnemers[[#This Row],[Maximale Subsidie]]</f>
        <v>0</v>
      </c>
      <c r="N25"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25"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25" s="9">
        <f ca="1">Table_LuT_Kosten_Deelnemers[[#This Row],[Kosten OO]]-Table_LuT_Kosten_Deelnemers[[#This Row],[Maximale Subsidie OO]]</f>
        <v>0</v>
      </c>
      <c r="Q25" s="9" cm="1">
        <f t="array" aca="1" ref="Q25"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25" s="9" cm="1">
        <f t="array" aca="1" ref="R25" ca="1">IF(Table_LuT_Kosten_Deelnemers[[#This Row],[FO | IO | EO]]="FO",INDIRECT("Cash_"&amp;Table_LuT_Kosten_Deelnemers[[#This Row],[Verkorte Referentienaam Deelnemer]]),0)</f>
        <v>0</v>
      </c>
      <c r="S25" s="9" cm="1">
        <f t="array" aca="1" ref="S25" ca="1">IF(Table_LuT_Kosten_Deelnemers[[#This Row],[FO | IO | EO]]="FO",INDIRECT("Cash_Ontvangen_"&amp;Table_LuT_Kosten_Deelnemers[[#This Row],[Verkorte Referentienaam Deelnemer]]),0)</f>
        <v>0</v>
      </c>
      <c r="T25" s="9">
        <f ca="1">IF(Table_LuT_Kosten_Deelnemers[[#This Row],[Is OO?]],Table_LuT_Kosten_Deelnemers[[#This Row],[Cash Ontvangen]],0)</f>
        <v>0</v>
      </c>
      <c r="U25" s="9" cm="1">
        <f t="array" aca="1" ref="U25" ca="1">IF(Table_LuT_Kosten_Deelnemers[[#This Row],[FO | IO | EO]]="FO",INDIRECT("In_kind_"&amp;Table_LuT_Kosten_Deelnemers[[#This Row],[Verkorte Referentienaam Deelnemer]]),0)</f>
        <v>0</v>
      </c>
      <c r="V25" s="9" cm="1">
        <f t="array" aca="1" ref="V25" ca="1">IF(Table_LuT_Kosten_Deelnemers[[#This Row],[FO | IO | EO]]="FO",INDIRECT("Overige_Subsidies_"&amp;Table_LuT_Kosten_Deelnemers[[#This Row],[Verkorte Referentienaam Deelnemer]]),0)</f>
        <v>0</v>
      </c>
      <c r="W25" s="9" cm="1">
        <f t="array" aca="1" ref="W25" ca="1">INDIRECT("Subsidie_FO_"&amp;Table_LuT_Kosten_Deelnemers[[#This Row],[Verkorte Referentienaam Deelnemer]])</f>
        <v>0</v>
      </c>
      <c r="X25" s="9" cm="1">
        <f t="array" aca="1" ref="X25" ca="1">INDIRECT("Subsidie_IO_"&amp;Table_LuT_Kosten_Deelnemers[[#This Row],[Verkorte Referentienaam Deelnemer]])</f>
        <v>0</v>
      </c>
      <c r="Y25" s="9" cm="1">
        <f t="array" aca="1" ref="Y25" ca="1">INDIRECT("Subsidie_EO_"&amp;Table_LuT_Kosten_Deelnemers[[#This Row],[Verkorte Referentienaam Deelnemer]])</f>
        <v>0</v>
      </c>
      <c r="Z25"/>
      <c r="AA25"/>
      <c r="AB25"/>
      <c r="AC25"/>
      <c r="AD25"/>
    </row>
    <row r="26" spans="1:34" ht="15" customHeight="1" x14ac:dyDescent="0.25">
      <c r="A26" s="2" t="s">
        <v>63</v>
      </c>
      <c r="B26" s="2" t="s">
        <v>88</v>
      </c>
      <c r="C26" s="3" t="str">
        <f>_xlfn.XLOOKUP(Table_LuT_Kosten_Deelnemers[[#This Row],[ID Deelnemer]],Table_LuT_Deelnemers[ID Deelnemer],Table_LuT_Deelnemers[Verkorte Referentienaam Deelnemer],"&lt;Not in LuT&gt;",0,1)</f>
        <v>DN5</v>
      </c>
      <c r="D26" s="3" t="str">
        <f>Table_LuT_Kosten_Deelnemers[[#This Row],[ID Deelnemer]]&amp;" # "&amp;Table_LuT_Kosten_Deelnemers[[#This Row],[FO | IO | EO]]</f>
        <v>Deelnemer 5 # EO</v>
      </c>
      <c r="E26" s="3" t="b" cm="1">
        <f t="array" aca="1" ref="E26" ca="1">_xlfn.XLOOKUP(Table_LuT_Kosten_Deelnemers[[#This Row],[ID Deelnemer]],Table_LuT_Deelnemers[ID Deelnemer],INDIRECT("Table_LuT_Deelnemers["&amp;E$1&amp;"]"),"&lt;Not in LuT&gt;",0,1)</f>
        <v>0</v>
      </c>
      <c r="F26" s="3" t="b" cm="1">
        <f t="array" aca="1" ref="F26" ca="1">_xlfn.XLOOKUP(Table_LuT_Kosten_Deelnemers[[#This Row],[ID Deelnemer]],Table_LuT_Deelnemers[ID Deelnemer],INDIRECT("Table_LuT_Deelnemers["&amp;F$1&amp;"]"),"&lt;Not in LuT&gt;",0,1)</f>
        <v>0</v>
      </c>
      <c r="G26" s="3" t="b" cm="1">
        <f t="array" aca="1" ref="G26" ca="1">_xlfn.XLOOKUP(Table_LuT_Kosten_Deelnemers[[#This Row],[ID Deelnemer]],Table_LuT_Deelnemers[ID Deelnemer],INDIRECT("Table_LuT_Deelnemers["&amp;G$1&amp;"]"),"&lt;Not in LuT&gt;",0,1)</f>
        <v>0</v>
      </c>
      <c r="I26" s="3" t="str" cm="1">
        <f t="array" aca="1" ref="I26" ca="1">_xlfn.XLOOKUP(Table_LuT_Kosten_Deelnemers[[#This Row],[ID Deelnemer]],Table_LuT_Deelnemers[ID Deelnemer],INDIRECT("Table_LuT_Deelnemers["&amp;I$1&amp;"]"),"&lt;Not in LuT&gt;",0,1)</f>
        <v/>
      </c>
      <c r="J26" s="3" t="str" cm="1">
        <f t="array" aca="1" ref="J26" ca="1">_xlfn.XLOOKUP(Table_LuT_Kosten_Deelnemers[[#This Row],[ID Deelnemer]],Table_LuT_Deelnemers[ID Deelnemer],INDIRECT("Table_LuT_Deelnemers["&amp;J$1&amp;"]"),"&lt;Not in LuT&gt;",0,1)</f>
        <v/>
      </c>
      <c r="K26" s="9" cm="1">
        <f t="array" aca="1" ref="K26" ca="1">INDIRECT("'"&amp;$A26&amp;"'!Kosten_"&amp;Table_LuT_Kosten_Deelnemers[[#This Row],[FO | IO | EO]])</f>
        <v>0</v>
      </c>
      <c r="L26" s="9" cm="1">
        <f t="array" aca="1" ref="L26" ca="1">INDIRECT("'"&amp;$A26&amp;"'!Max_Subsidie_"&amp;Table_LuT_Kosten_Deelnemers[[#This Row],[FO | IO | EO]])</f>
        <v>0</v>
      </c>
      <c r="M26" s="9">
        <f ca="1">Table_LuT_Kosten_Deelnemers[[#This Row],[Kosten]]-Table_LuT_Kosten_Deelnemers[[#This Row],[Maximale Subsidie]]</f>
        <v>0</v>
      </c>
      <c r="N26"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26"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26" s="9">
        <f ca="1">Table_LuT_Kosten_Deelnemers[[#This Row],[Kosten OO]]-Table_LuT_Kosten_Deelnemers[[#This Row],[Maximale Subsidie OO]]</f>
        <v>0</v>
      </c>
      <c r="Q26" s="9" cm="1">
        <f t="array" aca="1" ref="Q26"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26" s="9" cm="1">
        <f t="array" aca="1" ref="R26" ca="1">IF(Table_LuT_Kosten_Deelnemers[[#This Row],[FO | IO | EO]]="FO",INDIRECT("Cash_"&amp;Table_LuT_Kosten_Deelnemers[[#This Row],[Verkorte Referentienaam Deelnemer]]),0)</f>
        <v>0</v>
      </c>
      <c r="S26" s="9" cm="1">
        <f t="array" aca="1" ref="S26" ca="1">IF(Table_LuT_Kosten_Deelnemers[[#This Row],[FO | IO | EO]]="FO",INDIRECT("Cash_Ontvangen_"&amp;Table_LuT_Kosten_Deelnemers[[#This Row],[Verkorte Referentienaam Deelnemer]]),0)</f>
        <v>0</v>
      </c>
      <c r="T26" s="9">
        <f ca="1">IF(Table_LuT_Kosten_Deelnemers[[#This Row],[Is OO?]],Table_LuT_Kosten_Deelnemers[[#This Row],[Cash Ontvangen]],0)</f>
        <v>0</v>
      </c>
      <c r="U26" s="9" cm="1">
        <f t="array" aca="1" ref="U26" ca="1">IF(Table_LuT_Kosten_Deelnemers[[#This Row],[FO | IO | EO]]="FO",INDIRECT("In_kind_"&amp;Table_LuT_Kosten_Deelnemers[[#This Row],[Verkorte Referentienaam Deelnemer]]),0)</f>
        <v>0</v>
      </c>
      <c r="V26" s="9" cm="1">
        <f t="array" aca="1" ref="V26" ca="1">IF(Table_LuT_Kosten_Deelnemers[[#This Row],[FO | IO | EO]]="FO",INDIRECT("Overige_Subsidies_"&amp;Table_LuT_Kosten_Deelnemers[[#This Row],[Verkorte Referentienaam Deelnemer]]),0)</f>
        <v>0</v>
      </c>
      <c r="W26" s="9" cm="1">
        <f t="array" aca="1" ref="W26" ca="1">INDIRECT("Subsidie_FO_"&amp;Table_LuT_Kosten_Deelnemers[[#This Row],[Verkorte Referentienaam Deelnemer]])</f>
        <v>0</v>
      </c>
      <c r="X26" s="9" cm="1">
        <f t="array" aca="1" ref="X26" ca="1">INDIRECT("Subsidie_IO_"&amp;Table_LuT_Kosten_Deelnemers[[#This Row],[Verkorte Referentienaam Deelnemer]])</f>
        <v>0</v>
      </c>
      <c r="Y26" s="9" cm="1">
        <f t="array" aca="1" ref="Y26" ca="1">INDIRECT("Subsidie_EO_"&amp;Table_LuT_Kosten_Deelnemers[[#This Row],[Verkorte Referentienaam Deelnemer]])</f>
        <v>0</v>
      </c>
      <c r="Z26"/>
      <c r="AA26"/>
      <c r="AB26"/>
      <c r="AC26"/>
      <c r="AD26"/>
    </row>
    <row r="27" spans="1:34" ht="15" customHeight="1" x14ac:dyDescent="0.25">
      <c r="A27" s="2" t="s">
        <v>64</v>
      </c>
      <c r="B27" s="2" t="s">
        <v>88</v>
      </c>
      <c r="C27" s="3" t="str">
        <f>_xlfn.XLOOKUP(Table_LuT_Kosten_Deelnemers[[#This Row],[ID Deelnemer]],Table_LuT_Deelnemers[ID Deelnemer],Table_LuT_Deelnemers[Verkorte Referentienaam Deelnemer],"&lt;Not in LuT&gt;",0,1)</f>
        <v>DN6</v>
      </c>
      <c r="D27" s="3" t="str">
        <f>Table_LuT_Kosten_Deelnemers[[#This Row],[ID Deelnemer]]&amp;" # "&amp;Table_LuT_Kosten_Deelnemers[[#This Row],[FO | IO | EO]]</f>
        <v>Deelnemer 6 # EO</v>
      </c>
      <c r="E27" s="3" t="b" cm="1">
        <f t="array" aca="1" ref="E27" ca="1">_xlfn.XLOOKUP(Table_LuT_Kosten_Deelnemers[[#This Row],[ID Deelnemer]],Table_LuT_Deelnemers[ID Deelnemer],INDIRECT("Table_LuT_Deelnemers["&amp;E$1&amp;"]"),"&lt;Not in LuT&gt;",0,1)</f>
        <v>0</v>
      </c>
      <c r="F27" s="3" t="b" cm="1">
        <f t="array" aca="1" ref="F27" ca="1">_xlfn.XLOOKUP(Table_LuT_Kosten_Deelnemers[[#This Row],[ID Deelnemer]],Table_LuT_Deelnemers[ID Deelnemer],INDIRECT("Table_LuT_Deelnemers["&amp;F$1&amp;"]"),"&lt;Not in LuT&gt;",0,1)</f>
        <v>0</v>
      </c>
      <c r="G27" s="3" t="b" cm="1">
        <f t="array" aca="1" ref="G27" ca="1">_xlfn.XLOOKUP(Table_LuT_Kosten_Deelnemers[[#This Row],[ID Deelnemer]],Table_LuT_Deelnemers[ID Deelnemer],INDIRECT("Table_LuT_Deelnemers["&amp;G$1&amp;"]"),"&lt;Not in LuT&gt;",0,1)</f>
        <v>0</v>
      </c>
      <c r="I27" s="3" t="str" cm="1">
        <f t="array" aca="1" ref="I27" ca="1">_xlfn.XLOOKUP(Table_LuT_Kosten_Deelnemers[[#This Row],[ID Deelnemer]],Table_LuT_Deelnemers[ID Deelnemer],INDIRECT("Table_LuT_Deelnemers["&amp;I$1&amp;"]"),"&lt;Not in LuT&gt;",0,1)</f>
        <v/>
      </c>
      <c r="J27" s="3" t="str" cm="1">
        <f t="array" aca="1" ref="J27" ca="1">_xlfn.XLOOKUP(Table_LuT_Kosten_Deelnemers[[#This Row],[ID Deelnemer]],Table_LuT_Deelnemers[ID Deelnemer],INDIRECT("Table_LuT_Deelnemers["&amp;J$1&amp;"]"),"&lt;Not in LuT&gt;",0,1)</f>
        <v/>
      </c>
      <c r="K27" s="9" cm="1">
        <f t="array" aca="1" ref="K27" ca="1">INDIRECT("'"&amp;$A27&amp;"'!Kosten_"&amp;Table_LuT_Kosten_Deelnemers[[#This Row],[FO | IO | EO]])</f>
        <v>0</v>
      </c>
      <c r="L27" s="9" cm="1">
        <f t="array" aca="1" ref="L27" ca="1">INDIRECT("'"&amp;$A27&amp;"'!Max_Subsidie_"&amp;Table_LuT_Kosten_Deelnemers[[#This Row],[FO | IO | EO]])</f>
        <v>0</v>
      </c>
      <c r="M27" s="9">
        <f ca="1">Table_LuT_Kosten_Deelnemers[[#This Row],[Kosten]]-Table_LuT_Kosten_Deelnemers[[#This Row],[Maximale Subsidie]]</f>
        <v>0</v>
      </c>
      <c r="N27"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27"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27" s="9">
        <f ca="1">Table_LuT_Kosten_Deelnemers[[#This Row],[Kosten OO]]-Table_LuT_Kosten_Deelnemers[[#This Row],[Maximale Subsidie OO]]</f>
        <v>0</v>
      </c>
      <c r="Q27" s="9" cm="1">
        <f t="array" aca="1" ref="Q27"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27" s="9" cm="1">
        <f t="array" aca="1" ref="R27" ca="1">IF(Table_LuT_Kosten_Deelnemers[[#This Row],[FO | IO | EO]]="FO",INDIRECT("Cash_"&amp;Table_LuT_Kosten_Deelnemers[[#This Row],[Verkorte Referentienaam Deelnemer]]),0)</f>
        <v>0</v>
      </c>
      <c r="S27" s="9" cm="1">
        <f t="array" aca="1" ref="S27" ca="1">IF(Table_LuT_Kosten_Deelnemers[[#This Row],[FO | IO | EO]]="FO",INDIRECT("Cash_Ontvangen_"&amp;Table_LuT_Kosten_Deelnemers[[#This Row],[Verkorte Referentienaam Deelnemer]]),0)</f>
        <v>0</v>
      </c>
      <c r="T27" s="9">
        <f ca="1">IF(Table_LuT_Kosten_Deelnemers[[#This Row],[Is OO?]],Table_LuT_Kosten_Deelnemers[[#This Row],[Cash Ontvangen]],0)</f>
        <v>0</v>
      </c>
      <c r="U27" s="9" cm="1">
        <f t="array" aca="1" ref="U27" ca="1">IF(Table_LuT_Kosten_Deelnemers[[#This Row],[FO | IO | EO]]="FO",INDIRECT("In_kind_"&amp;Table_LuT_Kosten_Deelnemers[[#This Row],[Verkorte Referentienaam Deelnemer]]),0)</f>
        <v>0</v>
      </c>
      <c r="V27" s="9" cm="1">
        <f t="array" aca="1" ref="V27" ca="1">IF(Table_LuT_Kosten_Deelnemers[[#This Row],[FO | IO | EO]]="FO",INDIRECT("Overige_Subsidies_"&amp;Table_LuT_Kosten_Deelnemers[[#This Row],[Verkorte Referentienaam Deelnemer]]),0)</f>
        <v>0</v>
      </c>
      <c r="W27" s="9" cm="1">
        <f t="array" aca="1" ref="W27" ca="1">INDIRECT("Subsidie_FO_"&amp;Table_LuT_Kosten_Deelnemers[[#This Row],[Verkorte Referentienaam Deelnemer]])</f>
        <v>0</v>
      </c>
      <c r="X27" s="9" cm="1">
        <f t="array" aca="1" ref="X27" ca="1">INDIRECT("Subsidie_IO_"&amp;Table_LuT_Kosten_Deelnemers[[#This Row],[Verkorte Referentienaam Deelnemer]])</f>
        <v>0</v>
      </c>
      <c r="Y27" s="9" cm="1">
        <f t="array" aca="1" ref="Y27" ca="1">INDIRECT("Subsidie_EO_"&amp;Table_LuT_Kosten_Deelnemers[[#This Row],[Verkorte Referentienaam Deelnemer]])</f>
        <v>0</v>
      </c>
      <c r="Z27"/>
      <c r="AA27"/>
      <c r="AB27"/>
      <c r="AC27"/>
      <c r="AD27"/>
    </row>
    <row r="28" spans="1:34" ht="15" customHeight="1" x14ac:dyDescent="0.25">
      <c r="A28" s="2" t="s">
        <v>65</v>
      </c>
      <c r="B28" s="2" t="s">
        <v>88</v>
      </c>
      <c r="C28" s="3" t="str">
        <f>_xlfn.XLOOKUP(Table_LuT_Kosten_Deelnemers[[#This Row],[ID Deelnemer]],Table_LuT_Deelnemers[ID Deelnemer],Table_LuT_Deelnemers[Verkorte Referentienaam Deelnemer],"&lt;Not in LuT&gt;",0,1)</f>
        <v>DN7</v>
      </c>
      <c r="D28" s="3" t="str">
        <f>Table_LuT_Kosten_Deelnemers[[#This Row],[ID Deelnemer]]&amp;" # "&amp;Table_LuT_Kosten_Deelnemers[[#This Row],[FO | IO | EO]]</f>
        <v>Deelnemer 7 # EO</v>
      </c>
      <c r="E28" s="3" t="b" cm="1">
        <f t="array" aca="1" ref="E28" ca="1">_xlfn.XLOOKUP(Table_LuT_Kosten_Deelnemers[[#This Row],[ID Deelnemer]],Table_LuT_Deelnemers[ID Deelnemer],INDIRECT("Table_LuT_Deelnemers["&amp;E$1&amp;"]"),"&lt;Not in LuT&gt;",0,1)</f>
        <v>0</v>
      </c>
      <c r="F28" s="3" t="b" cm="1">
        <f t="array" aca="1" ref="F28" ca="1">_xlfn.XLOOKUP(Table_LuT_Kosten_Deelnemers[[#This Row],[ID Deelnemer]],Table_LuT_Deelnemers[ID Deelnemer],INDIRECT("Table_LuT_Deelnemers["&amp;F$1&amp;"]"),"&lt;Not in LuT&gt;",0,1)</f>
        <v>0</v>
      </c>
      <c r="G28" s="3" t="b" cm="1">
        <f t="array" aca="1" ref="G28" ca="1">_xlfn.XLOOKUP(Table_LuT_Kosten_Deelnemers[[#This Row],[ID Deelnemer]],Table_LuT_Deelnemers[ID Deelnemer],INDIRECT("Table_LuT_Deelnemers["&amp;G$1&amp;"]"),"&lt;Not in LuT&gt;",0,1)</f>
        <v>0</v>
      </c>
      <c r="I28" s="3" t="str" cm="1">
        <f t="array" aca="1" ref="I28" ca="1">_xlfn.XLOOKUP(Table_LuT_Kosten_Deelnemers[[#This Row],[ID Deelnemer]],Table_LuT_Deelnemers[ID Deelnemer],INDIRECT("Table_LuT_Deelnemers["&amp;I$1&amp;"]"),"&lt;Not in LuT&gt;",0,1)</f>
        <v/>
      </c>
      <c r="J28" s="3" t="str" cm="1">
        <f t="array" aca="1" ref="J28" ca="1">_xlfn.XLOOKUP(Table_LuT_Kosten_Deelnemers[[#This Row],[ID Deelnemer]],Table_LuT_Deelnemers[ID Deelnemer],INDIRECT("Table_LuT_Deelnemers["&amp;J$1&amp;"]"),"&lt;Not in LuT&gt;",0,1)</f>
        <v/>
      </c>
      <c r="K28" s="9" cm="1">
        <f t="array" aca="1" ref="K28" ca="1">INDIRECT("'"&amp;$A28&amp;"'!Kosten_"&amp;Table_LuT_Kosten_Deelnemers[[#This Row],[FO | IO | EO]])</f>
        <v>0</v>
      </c>
      <c r="L28" s="9" cm="1">
        <f t="array" aca="1" ref="L28" ca="1">INDIRECT("'"&amp;$A28&amp;"'!Max_Subsidie_"&amp;Table_LuT_Kosten_Deelnemers[[#This Row],[FO | IO | EO]])</f>
        <v>0</v>
      </c>
      <c r="M28" s="9">
        <f ca="1">Table_LuT_Kosten_Deelnemers[[#This Row],[Kosten]]-Table_LuT_Kosten_Deelnemers[[#This Row],[Maximale Subsidie]]</f>
        <v>0</v>
      </c>
      <c r="N28"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28"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28" s="9">
        <f ca="1">Table_LuT_Kosten_Deelnemers[[#This Row],[Kosten OO]]-Table_LuT_Kosten_Deelnemers[[#This Row],[Maximale Subsidie OO]]</f>
        <v>0</v>
      </c>
      <c r="Q28" s="9" cm="1">
        <f t="array" aca="1" ref="Q28"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28" s="9" cm="1">
        <f t="array" aca="1" ref="R28" ca="1">IF(Table_LuT_Kosten_Deelnemers[[#This Row],[FO | IO | EO]]="FO",INDIRECT("Cash_"&amp;Table_LuT_Kosten_Deelnemers[[#This Row],[Verkorte Referentienaam Deelnemer]]),0)</f>
        <v>0</v>
      </c>
      <c r="S28" s="9" cm="1">
        <f t="array" aca="1" ref="S28" ca="1">IF(Table_LuT_Kosten_Deelnemers[[#This Row],[FO | IO | EO]]="FO",INDIRECT("Cash_Ontvangen_"&amp;Table_LuT_Kosten_Deelnemers[[#This Row],[Verkorte Referentienaam Deelnemer]]),0)</f>
        <v>0</v>
      </c>
      <c r="T28" s="9">
        <f ca="1">IF(Table_LuT_Kosten_Deelnemers[[#This Row],[Is OO?]],Table_LuT_Kosten_Deelnemers[[#This Row],[Cash Ontvangen]],0)</f>
        <v>0</v>
      </c>
      <c r="U28" s="9" cm="1">
        <f t="array" aca="1" ref="U28" ca="1">IF(Table_LuT_Kosten_Deelnemers[[#This Row],[FO | IO | EO]]="FO",INDIRECT("In_kind_"&amp;Table_LuT_Kosten_Deelnemers[[#This Row],[Verkorte Referentienaam Deelnemer]]),0)</f>
        <v>0</v>
      </c>
      <c r="V28" s="9" cm="1">
        <f t="array" aca="1" ref="V28" ca="1">IF(Table_LuT_Kosten_Deelnemers[[#This Row],[FO | IO | EO]]="FO",INDIRECT("Overige_Subsidies_"&amp;Table_LuT_Kosten_Deelnemers[[#This Row],[Verkorte Referentienaam Deelnemer]]),0)</f>
        <v>0</v>
      </c>
      <c r="W28" s="9" cm="1">
        <f t="array" aca="1" ref="W28" ca="1">INDIRECT("Subsidie_FO_"&amp;Table_LuT_Kosten_Deelnemers[[#This Row],[Verkorte Referentienaam Deelnemer]])</f>
        <v>0</v>
      </c>
      <c r="X28" s="9" cm="1">
        <f t="array" aca="1" ref="X28" ca="1">INDIRECT("Subsidie_IO_"&amp;Table_LuT_Kosten_Deelnemers[[#This Row],[Verkorte Referentienaam Deelnemer]])</f>
        <v>0</v>
      </c>
      <c r="Y28" s="9" cm="1">
        <f t="array" aca="1" ref="Y28" ca="1">INDIRECT("Subsidie_EO_"&amp;Table_LuT_Kosten_Deelnemers[[#This Row],[Verkorte Referentienaam Deelnemer]])</f>
        <v>0</v>
      </c>
      <c r="Z28"/>
      <c r="AA28"/>
      <c r="AB28"/>
      <c r="AC28"/>
      <c r="AD28"/>
    </row>
    <row r="29" spans="1:34" ht="15" customHeight="1" x14ac:dyDescent="0.25">
      <c r="A29" s="2" t="s">
        <v>66</v>
      </c>
      <c r="B29" s="2" t="s">
        <v>88</v>
      </c>
      <c r="C29" s="3" t="str">
        <f>_xlfn.XLOOKUP(Table_LuT_Kosten_Deelnemers[[#This Row],[ID Deelnemer]],Table_LuT_Deelnemers[ID Deelnemer],Table_LuT_Deelnemers[Verkorte Referentienaam Deelnemer],"&lt;Not in LuT&gt;",0,1)</f>
        <v>DN8</v>
      </c>
      <c r="D29" s="3" t="str">
        <f>Table_LuT_Kosten_Deelnemers[[#This Row],[ID Deelnemer]]&amp;" # "&amp;Table_LuT_Kosten_Deelnemers[[#This Row],[FO | IO | EO]]</f>
        <v>Deelnemer 8 # EO</v>
      </c>
      <c r="E29" s="3" t="b" cm="1">
        <f t="array" aca="1" ref="E29" ca="1">_xlfn.XLOOKUP(Table_LuT_Kosten_Deelnemers[[#This Row],[ID Deelnemer]],Table_LuT_Deelnemers[ID Deelnemer],INDIRECT("Table_LuT_Deelnemers["&amp;E$1&amp;"]"),"&lt;Not in LuT&gt;",0,1)</f>
        <v>0</v>
      </c>
      <c r="F29" s="3" t="b" cm="1">
        <f t="array" aca="1" ref="F29" ca="1">_xlfn.XLOOKUP(Table_LuT_Kosten_Deelnemers[[#This Row],[ID Deelnemer]],Table_LuT_Deelnemers[ID Deelnemer],INDIRECT("Table_LuT_Deelnemers["&amp;F$1&amp;"]"),"&lt;Not in LuT&gt;",0,1)</f>
        <v>0</v>
      </c>
      <c r="G29" s="3" t="b" cm="1">
        <f t="array" aca="1" ref="G29" ca="1">_xlfn.XLOOKUP(Table_LuT_Kosten_Deelnemers[[#This Row],[ID Deelnemer]],Table_LuT_Deelnemers[ID Deelnemer],INDIRECT("Table_LuT_Deelnemers["&amp;G$1&amp;"]"),"&lt;Not in LuT&gt;",0,1)</f>
        <v>0</v>
      </c>
      <c r="I29" s="3" t="str" cm="1">
        <f t="array" aca="1" ref="I29" ca="1">_xlfn.XLOOKUP(Table_LuT_Kosten_Deelnemers[[#This Row],[ID Deelnemer]],Table_LuT_Deelnemers[ID Deelnemer],INDIRECT("Table_LuT_Deelnemers["&amp;I$1&amp;"]"),"&lt;Not in LuT&gt;",0,1)</f>
        <v/>
      </c>
      <c r="J29" s="3" t="str" cm="1">
        <f t="array" aca="1" ref="J29" ca="1">_xlfn.XLOOKUP(Table_LuT_Kosten_Deelnemers[[#This Row],[ID Deelnemer]],Table_LuT_Deelnemers[ID Deelnemer],INDIRECT("Table_LuT_Deelnemers["&amp;J$1&amp;"]"),"&lt;Not in LuT&gt;",0,1)</f>
        <v/>
      </c>
      <c r="K29" s="9" cm="1">
        <f t="array" aca="1" ref="K29" ca="1">INDIRECT("'"&amp;$A29&amp;"'!Kosten_"&amp;Table_LuT_Kosten_Deelnemers[[#This Row],[FO | IO | EO]])</f>
        <v>0</v>
      </c>
      <c r="L29" s="9" cm="1">
        <f t="array" aca="1" ref="L29" ca="1">INDIRECT("'"&amp;$A29&amp;"'!Max_Subsidie_"&amp;Table_LuT_Kosten_Deelnemers[[#This Row],[FO | IO | EO]])</f>
        <v>0</v>
      </c>
      <c r="M29" s="9">
        <f ca="1">Table_LuT_Kosten_Deelnemers[[#This Row],[Kosten]]-Table_LuT_Kosten_Deelnemers[[#This Row],[Maximale Subsidie]]</f>
        <v>0</v>
      </c>
      <c r="N29"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29"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29" s="9">
        <f ca="1">Table_LuT_Kosten_Deelnemers[[#This Row],[Kosten OO]]-Table_LuT_Kosten_Deelnemers[[#This Row],[Maximale Subsidie OO]]</f>
        <v>0</v>
      </c>
      <c r="Q29" s="9" cm="1">
        <f t="array" aca="1" ref="Q29"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29" s="9" cm="1">
        <f t="array" aca="1" ref="R29" ca="1">IF(Table_LuT_Kosten_Deelnemers[[#This Row],[FO | IO | EO]]="FO",INDIRECT("Cash_"&amp;Table_LuT_Kosten_Deelnemers[[#This Row],[Verkorte Referentienaam Deelnemer]]),0)</f>
        <v>0</v>
      </c>
      <c r="S29" s="9" cm="1">
        <f t="array" aca="1" ref="S29" ca="1">IF(Table_LuT_Kosten_Deelnemers[[#This Row],[FO | IO | EO]]="FO",INDIRECT("Cash_Ontvangen_"&amp;Table_LuT_Kosten_Deelnemers[[#This Row],[Verkorte Referentienaam Deelnemer]]),0)</f>
        <v>0</v>
      </c>
      <c r="T29" s="9">
        <f ca="1">IF(Table_LuT_Kosten_Deelnemers[[#This Row],[Is OO?]],Table_LuT_Kosten_Deelnemers[[#This Row],[Cash Ontvangen]],0)</f>
        <v>0</v>
      </c>
      <c r="U29" s="9" cm="1">
        <f t="array" aca="1" ref="U29" ca="1">IF(Table_LuT_Kosten_Deelnemers[[#This Row],[FO | IO | EO]]="FO",INDIRECT("In_kind_"&amp;Table_LuT_Kosten_Deelnemers[[#This Row],[Verkorte Referentienaam Deelnemer]]),0)</f>
        <v>0</v>
      </c>
      <c r="V29" s="9" cm="1">
        <f t="array" aca="1" ref="V29" ca="1">IF(Table_LuT_Kosten_Deelnemers[[#This Row],[FO | IO | EO]]="FO",INDIRECT("Overige_Subsidies_"&amp;Table_LuT_Kosten_Deelnemers[[#This Row],[Verkorte Referentienaam Deelnemer]]),0)</f>
        <v>0</v>
      </c>
      <c r="W29" s="9" cm="1">
        <f t="array" aca="1" ref="W29" ca="1">INDIRECT("Subsidie_FO_"&amp;Table_LuT_Kosten_Deelnemers[[#This Row],[Verkorte Referentienaam Deelnemer]])</f>
        <v>0</v>
      </c>
      <c r="X29" s="9" cm="1">
        <f t="array" aca="1" ref="X29" ca="1">INDIRECT("Subsidie_IO_"&amp;Table_LuT_Kosten_Deelnemers[[#This Row],[Verkorte Referentienaam Deelnemer]])</f>
        <v>0</v>
      </c>
      <c r="Y29" s="9" cm="1">
        <f t="array" aca="1" ref="Y29" ca="1">INDIRECT("Subsidie_EO_"&amp;Table_LuT_Kosten_Deelnemers[[#This Row],[Verkorte Referentienaam Deelnemer]])</f>
        <v>0</v>
      </c>
      <c r="Z29"/>
      <c r="AA29"/>
      <c r="AB29"/>
      <c r="AC29"/>
      <c r="AD29"/>
    </row>
    <row r="30" spans="1:34" ht="15" customHeight="1" x14ac:dyDescent="0.25">
      <c r="A30" s="2" t="s">
        <v>67</v>
      </c>
      <c r="B30" s="2" t="s">
        <v>88</v>
      </c>
      <c r="C30" s="3" t="str">
        <f>_xlfn.XLOOKUP(Table_LuT_Kosten_Deelnemers[[#This Row],[ID Deelnemer]],Table_LuT_Deelnemers[ID Deelnemer],Table_LuT_Deelnemers[Verkorte Referentienaam Deelnemer],"&lt;Not in LuT&gt;",0,1)</f>
        <v>DN9</v>
      </c>
      <c r="D30" s="3" t="str">
        <f>Table_LuT_Kosten_Deelnemers[[#This Row],[ID Deelnemer]]&amp;" # "&amp;Table_LuT_Kosten_Deelnemers[[#This Row],[FO | IO | EO]]</f>
        <v>Deelnemer 9 # EO</v>
      </c>
      <c r="E30" s="3" t="b" cm="1">
        <f t="array" aca="1" ref="E30" ca="1">_xlfn.XLOOKUP(Table_LuT_Kosten_Deelnemers[[#This Row],[ID Deelnemer]],Table_LuT_Deelnemers[ID Deelnemer],INDIRECT("Table_LuT_Deelnemers["&amp;E$1&amp;"]"),"&lt;Not in LuT&gt;",0,1)</f>
        <v>0</v>
      </c>
      <c r="F30" s="3" t="b" cm="1">
        <f t="array" aca="1" ref="F30" ca="1">_xlfn.XLOOKUP(Table_LuT_Kosten_Deelnemers[[#This Row],[ID Deelnemer]],Table_LuT_Deelnemers[ID Deelnemer],INDIRECT("Table_LuT_Deelnemers["&amp;F$1&amp;"]"),"&lt;Not in LuT&gt;",0,1)</f>
        <v>0</v>
      </c>
      <c r="G30" s="3" t="b" cm="1">
        <f t="array" aca="1" ref="G30" ca="1">_xlfn.XLOOKUP(Table_LuT_Kosten_Deelnemers[[#This Row],[ID Deelnemer]],Table_LuT_Deelnemers[ID Deelnemer],INDIRECT("Table_LuT_Deelnemers["&amp;G$1&amp;"]"),"&lt;Not in LuT&gt;",0,1)</f>
        <v>0</v>
      </c>
      <c r="I30" s="3" t="str" cm="1">
        <f t="array" aca="1" ref="I30" ca="1">_xlfn.XLOOKUP(Table_LuT_Kosten_Deelnemers[[#This Row],[ID Deelnemer]],Table_LuT_Deelnemers[ID Deelnemer],INDIRECT("Table_LuT_Deelnemers["&amp;I$1&amp;"]"),"&lt;Not in LuT&gt;",0,1)</f>
        <v/>
      </c>
      <c r="J30" s="3" t="str" cm="1">
        <f t="array" aca="1" ref="J30" ca="1">_xlfn.XLOOKUP(Table_LuT_Kosten_Deelnemers[[#This Row],[ID Deelnemer]],Table_LuT_Deelnemers[ID Deelnemer],INDIRECT("Table_LuT_Deelnemers["&amp;J$1&amp;"]"),"&lt;Not in LuT&gt;",0,1)</f>
        <v/>
      </c>
      <c r="K30" s="9" cm="1">
        <f t="array" aca="1" ref="K30" ca="1">INDIRECT("'"&amp;$A30&amp;"'!Kosten_"&amp;Table_LuT_Kosten_Deelnemers[[#This Row],[FO | IO | EO]])</f>
        <v>0</v>
      </c>
      <c r="L30" s="9" cm="1">
        <f t="array" aca="1" ref="L30" ca="1">INDIRECT("'"&amp;$A30&amp;"'!Max_Subsidie_"&amp;Table_LuT_Kosten_Deelnemers[[#This Row],[FO | IO | EO]])</f>
        <v>0</v>
      </c>
      <c r="M30" s="9">
        <f ca="1">Table_LuT_Kosten_Deelnemers[[#This Row],[Kosten]]-Table_LuT_Kosten_Deelnemers[[#This Row],[Maximale Subsidie]]</f>
        <v>0</v>
      </c>
      <c r="N30"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30"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30" s="9">
        <f ca="1">Table_LuT_Kosten_Deelnemers[[#This Row],[Kosten OO]]-Table_LuT_Kosten_Deelnemers[[#This Row],[Maximale Subsidie OO]]</f>
        <v>0</v>
      </c>
      <c r="Q30" s="9" cm="1">
        <f t="array" aca="1" ref="Q30"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30" s="9" cm="1">
        <f t="array" aca="1" ref="R30" ca="1">IF(Table_LuT_Kosten_Deelnemers[[#This Row],[FO | IO | EO]]="FO",INDIRECT("Cash_"&amp;Table_LuT_Kosten_Deelnemers[[#This Row],[Verkorte Referentienaam Deelnemer]]),0)</f>
        <v>0</v>
      </c>
      <c r="S30" s="9" cm="1">
        <f t="array" aca="1" ref="S30" ca="1">IF(Table_LuT_Kosten_Deelnemers[[#This Row],[FO | IO | EO]]="FO",INDIRECT("Cash_Ontvangen_"&amp;Table_LuT_Kosten_Deelnemers[[#This Row],[Verkorte Referentienaam Deelnemer]]),0)</f>
        <v>0</v>
      </c>
      <c r="T30" s="9">
        <f ca="1">IF(Table_LuT_Kosten_Deelnemers[[#This Row],[Is OO?]],Table_LuT_Kosten_Deelnemers[[#This Row],[Cash Ontvangen]],0)</f>
        <v>0</v>
      </c>
      <c r="U30" s="9" cm="1">
        <f t="array" aca="1" ref="U30" ca="1">IF(Table_LuT_Kosten_Deelnemers[[#This Row],[FO | IO | EO]]="FO",INDIRECT("In_kind_"&amp;Table_LuT_Kosten_Deelnemers[[#This Row],[Verkorte Referentienaam Deelnemer]]),0)</f>
        <v>0</v>
      </c>
      <c r="V30" s="9" cm="1">
        <f t="array" aca="1" ref="V30" ca="1">IF(Table_LuT_Kosten_Deelnemers[[#This Row],[FO | IO | EO]]="FO",INDIRECT("Overige_Subsidies_"&amp;Table_LuT_Kosten_Deelnemers[[#This Row],[Verkorte Referentienaam Deelnemer]]),0)</f>
        <v>0</v>
      </c>
      <c r="W30" s="9" cm="1">
        <f t="array" aca="1" ref="W30" ca="1">INDIRECT("Subsidie_FO_"&amp;Table_LuT_Kosten_Deelnemers[[#This Row],[Verkorte Referentienaam Deelnemer]])</f>
        <v>0</v>
      </c>
      <c r="X30" s="9" cm="1">
        <f t="array" aca="1" ref="X30" ca="1">INDIRECT("Subsidie_IO_"&amp;Table_LuT_Kosten_Deelnemers[[#This Row],[Verkorte Referentienaam Deelnemer]])</f>
        <v>0</v>
      </c>
      <c r="Y30" s="9" cm="1">
        <f t="array" aca="1" ref="Y30" ca="1">INDIRECT("Subsidie_EO_"&amp;Table_LuT_Kosten_Deelnemers[[#This Row],[Verkorte Referentienaam Deelnemer]])</f>
        <v>0</v>
      </c>
      <c r="Z30"/>
      <c r="AA30"/>
      <c r="AB30"/>
      <c r="AC30"/>
      <c r="AD30"/>
    </row>
    <row r="31" spans="1:34" ht="15" customHeight="1" x14ac:dyDescent="0.25">
      <c r="A31" s="2" t="s">
        <v>68</v>
      </c>
      <c r="B31" s="2" t="s">
        <v>88</v>
      </c>
      <c r="C31" s="3" t="str">
        <f>_xlfn.XLOOKUP(Table_LuT_Kosten_Deelnemers[[#This Row],[ID Deelnemer]],Table_LuT_Deelnemers[ID Deelnemer],Table_LuT_Deelnemers[Verkorte Referentienaam Deelnemer],"&lt;Not in LuT&gt;",0,1)</f>
        <v>DN10</v>
      </c>
      <c r="D31" s="3" t="str">
        <f>Table_LuT_Kosten_Deelnemers[[#This Row],[ID Deelnemer]]&amp;" # "&amp;Table_LuT_Kosten_Deelnemers[[#This Row],[FO | IO | EO]]</f>
        <v>Deelnemer 10 # EO</v>
      </c>
      <c r="E31" s="3" t="b" cm="1">
        <f t="array" aca="1" ref="E31" ca="1">_xlfn.XLOOKUP(Table_LuT_Kosten_Deelnemers[[#This Row],[ID Deelnemer]],Table_LuT_Deelnemers[ID Deelnemer],INDIRECT("Table_LuT_Deelnemers["&amp;E$1&amp;"]"),"&lt;Not in LuT&gt;",0,1)</f>
        <v>0</v>
      </c>
      <c r="F31" s="3" t="b" cm="1">
        <f t="array" aca="1" ref="F31" ca="1">_xlfn.XLOOKUP(Table_LuT_Kosten_Deelnemers[[#This Row],[ID Deelnemer]],Table_LuT_Deelnemers[ID Deelnemer],INDIRECT("Table_LuT_Deelnemers["&amp;F$1&amp;"]"),"&lt;Not in LuT&gt;",0,1)</f>
        <v>0</v>
      </c>
      <c r="G31" s="3" t="b" cm="1">
        <f t="array" aca="1" ref="G31" ca="1">_xlfn.XLOOKUP(Table_LuT_Kosten_Deelnemers[[#This Row],[ID Deelnemer]],Table_LuT_Deelnemers[ID Deelnemer],INDIRECT("Table_LuT_Deelnemers["&amp;G$1&amp;"]"),"&lt;Not in LuT&gt;",0,1)</f>
        <v>0</v>
      </c>
      <c r="I31" s="3" t="str" cm="1">
        <f t="array" aca="1" ref="I31" ca="1">_xlfn.XLOOKUP(Table_LuT_Kosten_Deelnemers[[#This Row],[ID Deelnemer]],Table_LuT_Deelnemers[ID Deelnemer],INDIRECT("Table_LuT_Deelnemers["&amp;I$1&amp;"]"),"&lt;Not in LuT&gt;",0,1)</f>
        <v/>
      </c>
      <c r="J31" s="3" t="str" cm="1">
        <f t="array" aca="1" ref="J31" ca="1">_xlfn.XLOOKUP(Table_LuT_Kosten_Deelnemers[[#This Row],[ID Deelnemer]],Table_LuT_Deelnemers[ID Deelnemer],INDIRECT("Table_LuT_Deelnemers["&amp;J$1&amp;"]"),"&lt;Not in LuT&gt;",0,1)</f>
        <v/>
      </c>
      <c r="K31" s="9" cm="1">
        <f t="array" aca="1" ref="K31" ca="1">INDIRECT("'"&amp;$A31&amp;"'!Kosten_"&amp;Table_LuT_Kosten_Deelnemers[[#This Row],[FO | IO | EO]])</f>
        <v>0</v>
      </c>
      <c r="L31" s="9" cm="1">
        <f t="array" aca="1" ref="L31" ca="1">INDIRECT("'"&amp;$A31&amp;"'!Max_Subsidie_"&amp;Table_LuT_Kosten_Deelnemers[[#This Row],[FO | IO | EO]])</f>
        <v>0</v>
      </c>
      <c r="M31" s="9">
        <f ca="1">Table_LuT_Kosten_Deelnemers[[#This Row],[Kosten]]-Table_LuT_Kosten_Deelnemers[[#This Row],[Maximale Subsidie]]</f>
        <v>0</v>
      </c>
      <c r="N31" s="9">
        <f ca="1">SUMIFS(Table_LuT_Kosten_Deelnemers[Kosten],Table_LuT_Kosten_Deelnemers[ID Deelnemer],Table_LuT_Kosten_Deelnemers[[#This Row],[ID Deelnemer]],Table_LuT_Kosten_Deelnemers[FO | IO | EO],Table_LuT_Kosten_Deelnemers[[#This Row],[FO | IO | EO]],Table_LuT_Kosten_Deelnemers[Type Organisatie],"Onderzoeksorganisatie")</f>
        <v>0</v>
      </c>
      <c r="O31" s="9">
        <f ca="1">SUMIFS(Table_LuT_Kosten_Deelnemers[Maximale Subsidie],Table_LuT_Kosten_Deelnemers[ID Deelnemer],Table_LuT_Kosten_Deelnemers[[#This Row],[ID Deelnemer]],Table_LuT_Kosten_Deelnemers[FO | IO | EO],Table_LuT_Kosten_Deelnemers[[#This Row],[FO | IO | EO]],Table_LuT_Kosten_Deelnemers[Type Organisatie],"Onderzoeksorganisatie")</f>
        <v>0</v>
      </c>
      <c r="P31" s="9">
        <f ca="1">Table_LuT_Kosten_Deelnemers[[#This Row],[Kosten OO]]-Table_LuT_Kosten_Deelnemers[[#This Row],[Maximale Subsidie OO]]</f>
        <v>0</v>
      </c>
      <c r="Q31" s="9" cm="1">
        <f t="array" aca="1" ref="Q31" ca="1">_xlfn.XLOOKUP(Var_Sub.instr.&amp;" # "&amp;IF(Var_MKB_Consortium,"TRUE","FALSE"),Table_Min_Cash_CoF_HTSM[Sub.instr. '# MKB-Consortium],INDIRECT("Table_Min_Cash_CoF_HTSM["&amp;Table_LuT_Kosten_Deelnemers[[#This Row],[FO | IO | EO]]&amp;"]"),"&lt;Not in LuT&gt;",0,1)
*Table_LuT_Kosten_Deelnemers[[#This Row],[Kosten - Maximale Subsidie OO]]</f>
        <v>0</v>
      </c>
      <c r="R31" s="9" cm="1">
        <f t="array" aca="1" ref="R31" ca="1">IF(Table_LuT_Kosten_Deelnemers[[#This Row],[FO | IO | EO]]="FO",INDIRECT("Cash_"&amp;Table_LuT_Kosten_Deelnemers[[#This Row],[Verkorte Referentienaam Deelnemer]]),0)</f>
        <v>0</v>
      </c>
      <c r="S31" s="9" cm="1">
        <f t="array" aca="1" ref="S31" ca="1">IF(Table_LuT_Kosten_Deelnemers[[#This Row],[FO | IO | EO]]="FO",INDIRECT("Cash_Ontvangen_"&amp;Table_LuT_Kosten_Deelnemers[[#This Row],[Verkorte Referentienaam Deelnemer]]),0)</f>
        <v>0</v>
      </c>
      <c r="T31" s="9">
        <f ca="1">IF(Table_LuT_Kosten_Deelnemers[[#This Row],[Is OO?]],Table_LuT_Kosten_Deelnemers[[#This Row],[Cash Ontvangen]],0)</f>
        <v>0</v>
      </c>
      <c r="U31" s="9" cm="1">
        <f t="array" aca="1" ref="U31" ca="1">IF(Table_LuT_Kosten_Deelnemers[[#This Row],[FO | IO | EO]]="FO",INDIRECT("In_kind_"&amp;Table_LuT_Kosten_Deelnemers[[#This Row],[Verkorte Referentienaam Deelnemer]]),0)</f>
        <v>0</v>
      </c>
      <c r="V31" s="9" cm="1">
        <f t="array" aca="1" ref="V31" ca="1">IF(Table_LuT_Kosten_Deelnemers[[#This Row],[FO | IO | EO]]="FO",INDIRECT("Overige_Subsidies_"&amp;Table_LuT_Kosten_Deelnemers[[#This Row],[Verkorte Referentienaam Deelnemer]]),0)</f>
        <v>0</v>
      </c>
      <c r="W31" s="9" cm="1">
        <f t="array" aca="1" ref="W31" ca="1">INDIRECT("Subsidie_FO_"&amp;Table_LuT_Kosten_Deelnemers[[#This Row],[Verkorte Referentienaam Deelnemer]])</f>
        <v>0</v>
      </c>
      <c r="X31" s="9" cm="1">
        <f t="array" aca="1" ref="X31" ca="1">INDIRECT("Subsidie_IO_"&amp;Table_LuT_Kosten_Deelnemers[[#This Row],[Verkorte Referentienaam Deelnemer]])</f>
        <v>0</v>
      </c>
      <c r="Y31" s="9" cm="1">
        <f t="array" aca="1" ref="Y31" ca="1">INDIRECT("Subsidie_EO_"&amp;Table_LuT_Kosten_Deelnemers[[#This Row],[Verkorte Referentienaam Deelnemer]])</f>
        <v>0</v>
      </c>
      <c r="Z31"/>
      <c r="AA31"/>
      <c r="AB31"/>
      <c r="AC31"/>
      <c r="AD31"/>
    </row>
    <row r="32" spans="1:34" ht="15" customHeight="1" x14ac:dyDescent="0.25">
      <c r="A32" s="3" t="s">
        <v>165</v>
      </c>
      <c r="B32" s="3"/>
      <c r="E32" s="3"/>
      <c r="F32" s="3"/>
      <c r="G32" s="3"/>
      <c r="I32" s="3"/>
      <c r="J32" s="3"/>
      <c r="K32" s="9">
        <f ca="1">SUBTOTAL(109,Table_LuT_Kosten_Deelnemers[Kosten])</f>
        <v>0</v>
      </c>
      <c r="L32" s="9">
        <f ca="1">SUBTOTAL(109,Table_LuT_Kosten_Deelnemers[Maximale Subsidie])</f>
        <v>0</v>
      </c>
      <c r="M32" s="9">
        <f ca="1">SUBTOTAL(109,Table_LuT_Kosten_Deelnemers[Kosten - Maximale Subsidie])</f>
        <v>0</v>
      </c>
      <c r="N32" s="11">
        <f ca="1">SUBTOTAL(109,Table_LuT_Kosten_Deelnemers[Kosten OO])</f>
        <v>0</v>
      </c>
      <c r="O32" s="11">
        <f ca="1">SUBTOTAL(109,Table_LuT_Kosten_Deelnemers[Maximale Subsidie OO])</f>
        <v>0</v>
      </c>
      <c r="P32" s="11">
        <f ca="1">SUBTOTAL(109,Table_LuT_Kosten_Deelnemers[Kosten - Maximale Subsidie OO])</f>
        <v>0</v>
      </c>
      <c r="Q32" s="283">
        <f ca="1">SUBTOTAL(109,Table_LuT_Kosten_Deelnemers[Minimale co-funding - 
Cash])</f>
        <v>0</v>
      </c>
      <c r="R32" s="9">
        <f ca="1">SUBTOTAL(109,Table_LuT_Kosten_Deelnemers[Cash Bijdrage])</f>
        <v>0</v>
      </c>
      <c r="S32" s="9">
        <f ca="1">SUBTOTAL(109,Table_LuT_Kosten_Deelnemers[Cash Ontvangen])</f>
        <v>0</v>
      </c>
      <c r="T32" s="9">
        <f ca="1">SUBTOTAL(109,Table_LuT_Kosten_Deelnemers[Cash Ontvangen OO])</f>
        <v>0</v>
      </c>
      <c r="U32" s="9">
        <f ca="1">SUBTOTAL(109,Table_LuT_Kosten_Deelnemers[In-kind Bijdrage])</f>
        <v>0</v>
      </c>
      <c r="V32" s="9">
        <f ca="1">SUBTOTAL(109,Table_LuT_Kosten_Deelnemers[Overige Subsidies])</f>
        <v>0</v>
      </c>
      <c r="W32" s="9">
        <f ca="1">SUBTOTAL(109,Table_LuT_Kosten_Deelnemers[Gevraagde Subsidie 
FO])</f>
        <v>0</v>
      </c>
      <c r="X32" s="9">
        <f ca="1">SUBTOTAL(109,Table_LuT_Kosten_Deelnemers[Gevraagde Subsidie 
IO])</f>
        <v>0</v>
      </c>
      <c r="Y32" s="9">
        <f ca="1">SUBTOTAL(109,Table_LuT_Kosten_Deelnemers[Gevraagde Subsidie 
EO])</f>
        <v>0</v>
      </c>
      <c r="AE32" s="3"/>
      <c r="AF32" s="3"/>
      <c r="AG32" s="3"/>
      <c r="AH32" s="3"/>
    </row>
    <row r="35" spans="16:16" ht="15" customHeight="1" x14ac:dyDescent="0.25">
      <c r="P35" s="12"/>
    </row>
  </sheetData>
  <sheetProtection algorithmName="SHA-512" hashValue="7e/M67RumWkZbYJjG0xH36dCkgvtcUj3KlKfgIXRb/eaIuP9GjIQBqiOBfB40lofXQWunPeNaFv8rNzX7vi5fQ==" saltValue="O+bSSutAvRnDcwNHcTlPfQ==" spinCount="100000" sheet="1" objects="1" scenarios="1" selectLockedCells="1"/>
  <phoneticPr fontId="5" type="noConversion"/>
  <printOptions gridLines="1"/>
  <pageMargins left="0.74803149606299213" right="0.74803149606299213" top="0.98425196850393704" bottom="0.98425196850393704" header="0.51181102362204722" footer="0.51181102362204722"/>
  <pageSetup paperSize="9" scale="39" orientation="portrait" horizontalDpi="4294967292" verticalDpi="300" r:id="rId1"/>
  <headerFooter alignWithMargins="0">
    <oddFooter>&amp;L&amp;8Erna Olislaegers
&amp;D at &amp;T&amp;C&amp;8&amp;P/&amp;N&amp;R&amp;8File: &amp;F
Sheet: &amp;A</oddFooter>
  </headerFooter>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B6DD6-677B-4182-BC2E-2BED9EE45FB3}">
  <sheetPr codeName="Sheet5">
    <pageSetUpPr fitToPage="1"/>
  </sheetPr>
  <dimension ref="A1:Q43"/>
  <sheetViews>
    <sheetView showGridLines="0" zoomScale="85" zoomScaleNormal="85" workbookViewId="0">
      <selection activeCell="AF1" sqref="AF1"/>
    </sheetView>
  </sheetViews>
  <sheetFormatPr defaultRowHeight="15" customHeight="1" x14ac:dyDescent="0.2"/>
  <cols>
    <col min="1" max="1" width="19.7109375" style="253" customWidth="1"/>
    <col min="2" max="2" width="16.140625" style="253" bestFit="1" customWidth="1"/>
    <col min="3" max="3" width="19.7109375" style="253" bestFit="1" customWidth="1"/>
    <col min="4" max="4" width="46.5703125" style="253" customWidth="1"/>
    <col min="5" max="5" width="44" style="253" customWidth="1"/>
    <col min="6" max="7" width="6.7109375" style="253" customWidth="1"/>
    <col min="8" max="9" width="9.140625" style="253"/>
    <col min="10" max="10" width="51.5703125" style="253" bestFit="1" customWidth="1"/>
    <col min="11" max="11" width="16.140625" style="253" bestFit="1" customWidth="1"/>
    <col min="12" max="12" width="17.5703125" style="253" customWidth="1"/>
    <col min="13" max="13" width="46.5703125" style="253" customWidth="1"/>
    <col min="14" max="14" width="57.28515625" style="253" customWidth="1"/>
    <col min="15" max="17" width="6.7109375" style="253" customWidth="1"/>
    <col min="18" max="16384" width="9.140625" style="253"/>
  </cols>
  <sheetData>
    <row r="1" spans="1:17" ht="30" customHeight="1" x14ac:dyDescent="0.2">
      <c r="D1" s="364" t="s">
        <v>171</v>
      </c>
      <c r="E1" s="364"/>
      <c r="F1" s="364"/>
      <c r="G1" s="364"/>
      <c r="H1" s="364"/>
      <c r="M1" s="366" t="s">
        <v>170</v>
      </c>
      <c r="N1" s="367"/>
      <c r="O1" s="367"/>
      <c r="P1" s="367"/>
      <c r="Q1" s="368"/>
    </row>
    <row r="2" spans="1:17" s="242" customFormat="1" ht="30" customHeight="1" x14ac:dyDescent="0.2">
      <c r="A2" s="240" t="s">
        <v>225</v>
      </c>
      <c r="B2" s="254" t="s">
        <v>224</v>
      </c>
      <c r="C2" s="241" t="s">
        <v>158</v>
      </c>
      <c r="D2" s="242" t="s">
        <v>223</v>
      </c>
      <c r="E2" s="240" t="s">
        <v>173</v>
      </c>
      <c r="F2" s="241" t="s">
        <v>86</v>
      </c>
      <c r="G2" s="241" t="s">
        <v>87</v>
      </c>
      <c r="H2" s="241" t="s">
        <v>88</v>
      </c>
      <c r="J2" s="301" t="s">
        <v>222</v>
      </c>
      <c r="K2" s="296" t="s">
        <v>174</v>
      </c>
      <c r="L2" s="297" t="s">
        <v>221</v>
      </c>
      <c r="M2" s="286" t="s">
        <v>113</v>
      </c>
      <c r="N2" s="240" t="s">
        <v>173</v>
      </c>
      <c r="O2" s="241" t="s">
        <v>86</v>
      </c>
      <c r="P2" s="241" t="s">
        <v>87</v>
      </c>
      <c r="Q2" s="287" t="s">
        <v>88</v>
      </c>
    </row>
    <row r="3" spans="1:17" ht="15" customHeight="1" x14ac:dyDescent="0.2">
      <c r="A3" s="243" t="str">
        <f>Table_Max_Subsidie_HTSM[[#This Row],[Sub.instr.]]&amp;" # "&amp;IF(Table_Max_Subsidie_HTSM[[#This Row],[Is MKB?]],"TRUE","FALSE")</f>
        <v>PPS-I SP # FALSE</v>
      </c>
      <c r="B3" s="243" t="str">
        <f>_xlfn.XLOOKUP(Table_Max_Subsidie_HTSM[[#This Row],[Subsidie-instrument]],Table_Sub.instr.[Subsidie-instrument],Table_Sub.instr.[Sub.instr.],"&lt;Not in LuT&gt;",0,1)</f>
        <v>PPS-I SP</v>
      </c>
      <c r="C3" s="244" t="b">
        <v>0</v>
      </c>
      <c r="D3" s="245" t="s">
        <v>228</v>
      </c>
      <c r="E3" s="246" t="s">
        <v>154</v>
      </c>
      <c r="F3" s="247">
        <v>0.8</v>
      </c>
      <c r="G3" s="247">
        <v>0.5</v>
      </c>
      <c r="H3" s="247">
        <v>0.25</v>
      </c>
      <c r="J3" s="298" t="str">
        <f>Table_Max_Subsidie_Overheid[[#This Row],[Sub.reg.]]&amp;" # "&amp;IF(Table_Max_Subsidie_Overheid[[#This Row],[Is OO of niet-economisch]],"TRUE","FALSE")</f>
        <v>PPS-Innovatieregeling (vanaf 2024) # TRUE</v>
      </c>
      <c r="K3" s="304" t="str">
        <f>Table_Max_Subsidie_Overheid[[#This Row],[Subsidieregeling]]</f>
        <v>PPS-Innovatieregeling (vanaf 2024)</v>
      </c>
      <c r="L3" s="299" t="b">
        <v>1</v>
      </c>
      <c r="M3" s="288" t="s">
        <v>124</v>
      </c>
      <c r="N3" s="246" t="s">
        <v>237</v>
      </c>
      <c r="O3" s="247">
        <v>0.8</v>
      </c>
      <c r="P3" s="247">
        <v>0.8</v>
      </c>
      <c r="Q3" s="289">
        <v>0.8</v>
      </c>
    </row>
    <row r="4" spans="1:17" ht="15" customHeight="1" x14ac:dyDescent="0.2">
      <c r="A4" s="243" t="str">
        <f>Table_Max_Subsidie_HTSM[[#This Row],[Sub.instr.]]&amp;" # "&amp;IF(Table_Max_Subsidie_HTSM[[#This Row],[Is MKB?]],"TRUE","FALSE")</f>
        <v>PPS-I SP # TRUE</v>
      </c>
      <c r="B4" s="243" t="str">
        <f>_xlfn.XLOOKUP(Table_Max_Subsidie_HTSM[[#This Row],[Subsidie-instrument]],Table_Sub.instr.[Subsidie-instrument],Table_Sub.instr.[Sub.instr.],"&lt;Not in LuT&gt;",0,1)</f>
        <v>PPS-I SP</v>
      </c>
      <c r="C4" s="244" t="b">
        <v>1</v>
      </c>
      <c r="D4" s="245" t="s">
        <v>228</v>
      </c>
      <c r="E4" s="246" t="s">
        <v>6</v>
      </c>
      <c r="F4" s="247">
        <v>0.8</v>
      </c>
      <c r="G4" s="247">
        <v>0.6</v>
      </c>
      <c r="H4" s="247">
        <v>0.4</v>
      </c>
      <c r="J4" s="298" t="str">
        <f>Table_Max_Subsidie_Overheid[[#This Row],[Sub.reg.]]&amp;" # "&amp;IF(Table_Max_Subsidie_Overheid[[#This Row],[Is OO of niet-economisch]],"TRUE","FALSE")</f>
        <v>PPS-Innovatieregeling (vanaf 2024) # FALSE</v>
      </c>
      <c r="K4" s="304" t="str">
        <f>Table_Max_Subsidie_Overheid[[#This Row],[Subsidieregeling]]</f>
        <v>PPS-Innovatieregeling (vanaf 2024)</v>
      </c>
      <c r="L4" s="299" t="b">
        <v>0</v>
      </c>
      <c r="M4" s="288" t="s">
        <v>124</v>
      </c>
      <c r="N4" s="246" t="s">
        <v>8</v>
      </c>
      <c r="O4" s="247">
        <v>0.8</v>
      </c>
      <c r="P4" s="247">
        <v>0.6</v>
      </c>
      <c r="Q4" s="289">
        <v>0.4</v>
      </c>
    </row>
    <row r="5" spans="1:17" ht="15" customHeight="1" x14ac:dyDescent="0.2">
      <c r="A5" s="243" t="str">
        <f>Table_Max_Subsidie_HTSM[[#This Row],[Sub.instr.]]&amp;" # "&amp;IF(Table_Max_Subsidie_HTSM[[#This Row],[Is MKB?]],"TRUE","FALSE")</f>
        <v>PPS-I Flex # FALSE</v>
      </c>
      <c r="B5" s="243" t="str">
        <f>_xlfn.XLOOKUP(Table_Max_Subsidie_HTSM[[#This Row],[Subsidie-instrument]],Table_Sub.instr.[Subsidie-instrument],Table_Sub.instr.[Sub.instr.],"&lt;Not in LuT&gt;",0,1)</f>
        <v>PPS-I Flex</v>
      </c>
      <c r="C5" s="244" t="b">
        <v>0</v>
      </c>
      <c r="D5" s="245" t="s">
        <v>229</v>
      </c>
      <c r="E5" s="246" t="s">
        <v>154</v>
      </c>
      <c r="F5" s="247">
        <v>0.8</v>
      </c>
      <c r="G5" s="247">
        <v>0.5</v>
      </c>
      <c r="H5" s="247">
        <v>0.25</v>
      </c>
      <c r="J5" s="298" t="str">
        <f>Table_Max_Subsidie_Overheid[[#This Row],[Sub.reg.]]&amp;" # "&amp;IF(Table_Max_Subsidie_Overheid[[#This Row],[Is OO of niet-economisch]],"TRUE","FALSE")</f>
        <v>PPS Programmatoeslagregeling (tot en met 2023) # TRUE</v>
      </c>
      <c r="K5" s="304" t="str">
        <f>Table_Max_Subsidie_Overheid[[#This Row],[Subsidieregeling]]</f>
        <v>PPS Programmatoeslagregeling (tot en met 2023)</v>
      </c>
      <c r="L5" s="299" t="b">
        <v>1</v>
      </c>
      <c r="M5" s="288" t="s">
        <v>125</v>
      </c>
      <c r="N5" s="246" t="s">
        <v>237</v>
      </c>
      <c r="O5" s="247">
        <v>1</v>
      </c>
      <c r="P5" s="247">
        <v>1</v>
      </c>
      <c r="Q5" s="289">
        <v>1</v>
      </c>
    </row>
    <row r="6" spans="1:17" ht="15" customHeight="1" x14ac:dyDescent="0.2">
      <c r="A6" s="243" t="str">
        <f>Table_Max_Subsidie_HTSM[[#This Row],[Sub.instr.]]&amp;" # "&amp;IF(Table_Max_Subsidie_HTSM[[#This Row],[Is MKB?]],"TRUE","FALSE")</f>
        <v>PPS-I Flex # TRUE</v>
      </c>
      <c r="B6" s="243" t="str">
        <f>_xlfn.XLOOKUP(Table_Max_Subsidie_HTSM[[#This Row],[Subsidie-instrument]],Table_Sub.instr.[Subsidie-instrument],Table_Sub.instr.[Sub.instr.],"&lt;Not in LuT&gt;",0,1)</f>
        <v>PPS-I Flex</v>
      </c>
      <c r="C6" s="244" t="b">
        <v>1</v>
      </c>
      <c r="D6" s="245" t="s">
        <v>229</v>
      </c>
      <c r="E6" s="246" t="s">
        <v>6</v>
      </c>
      <c r="F6" s="247">
        <v>0.8</v>
      </c>
      <c r="G6" s="247">
        <v>0.6</v>
      </c>
      <c r="H6" s="247">
        <v>0.4</v>
      </c>
      <c r="J6" s="298" t="str">
        <f>Table_Max_Subsidie_Overheid[[#This Row],[Sub.reg.]]&amp;" # "&amp;IF(Table_Max_Subsidie_Overheid[[#This Row],[Is OO of niet-economisch]],"TRUE","FALSE")</f>
        <v>PPS Programmatoeslagregeling (tot en met 2023) # FALSE</v>
      </c>
      <c r="K6" s="304" t="str">
        <f>Table_Max_Subsidie_Overheid[[#This Row],[Subsidieregeling]]</f>
        <v>PPS Programmatoeslagregeling (tot en met 2023)</v>
      </c>
      <c r="L6" s="299" t="b">
        <v>0</v>
      </c>
      <c r="M6" s="288" t="s">
        <v>125</v>
      </c>
      <c r="N6" s="246" t="s">
        <v>8</v>
      </c>
      <c r="O6" s="247">
        <v>1</v>
      </c>
      <c r="P6" s="247">
        <v>0.5</v>
      </c>
      <c r="Q6" s="289">
        <v>0.25</v>
      </c>
    </row>
    <row r="7" spans="1:17" ht="15" customHeight="1" x14ac:dyDescent="0.2">
      <c r="A7" s="243" t="str">
        <f>Table_Max_Subsidie_HTSM[[#This Row],[Sub.instr.]]&amp;" # "&amp;IF(Table_Max_Subsidie_HTSM[[#This Row],[Is MKB?]],"TRUE","FALSE")</f>
        <v>MKB hightech # FALSE</v>
      </c>
      <c r="B7" s="243" t="str">
        <f>_xlfn.XLOOKUP(Table_Max_Subsidie_HTSM[[#This Row],[Subsidie-instrument]],Table_Sub.instr.[Subsidie-instrument],Table_Sub.instr.[Sub.instr.],"&lt;Not in LuT&gt;",0,1)</f>
        <v>MKB hightech</v>
      </c>
      <c r="C7" s="248" t="b">
        <v>0</v>
      </c>
      <c r="D7" s="245" t="s">
        <v>230</v>
      </c>
      <c r="E7" s="246" t="s">
        <v>154</v>
      </c>
      <c r="F7" s="247">
        <v>0</v>
      </c>
      <c r="G7" s="247">
        <v>0.5</v>
      </c>
      <c r="H7" s="247">
        <v>0</v>
      </c>
      <c r="J7" s="298" t="str">
        <f>Table_Max_Subsidie_Overheid[[#This Row],[Sub.reg.]]&amp;" # "&amp;IF(Table_Max_Subsidie_Overheid[[#This Row],[Is OO of niet-economisch]],"TRUE","FALSE")</f>
        <v>[Maak een keuze] # TRUE</v>
      </c>
      <c r="K7" s="304" t="str">
        <f>Table_Max_Subsidie_Overheid[[#This Row],[Subsidieregeling]]</f>
        <v>[Maak een keuze]</v>
      </c>
      <c r="L7" s="299" t="b">
        <v>1</v>
      </c>
      <c r="M7" s="290" t="s">
        <v>19</v>
      </c>
      <c r="N7" s="285" t="s">
        <v>237</v>
      </c>
      <c r="O7" s="284">
        <v>0</v>
      </c>
      <c r="P7" s="284">
        <v>0</v>
      </c>
      <c r="Q7" s="291">
        <v>0</v>
      </c>
    </row>
    <row r="8" spans="1:17" ht="15" customHeight="1" x14ac:dyDescent="0.2">
      <c r="A8" s="243" t="str">
        <f>Table_Max_Subsidie_HTSM[[#This Row],[Sub.instr.]]&amp;" # "&amp;IF(Table_Max_Subsidie_HTSM[[#This Row],[Is MKB?]],"TRUE","FALSE")</f>
        <v>MKB hightech # TRUE</v>
      </c>
      <c r="B8" s="243" t="str">
        <f>_xlfn.XLOOKUP(Table_Max_Subsidie_HTSM[[#This Row],[Subsidie-instrument]],Table_Sub.instr.[Subsidie-instrument],Table_Sub.instr.[Sub.instr.],"&lt;Not in LuT&gt;",0,1)</f>
        <v>MKB hightech</v>
      </c>
      <c r="C8" s="248" t="b">
        <v>1</v>
      </c>
      <c r="D8" s="245" t="s">
        <v>230</v>
      </c>
      <c r="E8" s="246" t="s">
        <v>6</v>
      </c>
      <c r="F8" s="247">
        <v>0</v>
      </c>
      <c r="G8" s="247">
        <v>0.5</v>
      </c>
      <c r="H8" s="247">
        <v>0</v>
      </c>
      <c r="J8" s="300" t="str">
        <f>Table_Max_Subsidie_Overheid[[#This Row],[Sub.reg.]]&amp;" # "&amp;IF(Table_Max_Subsidie_Overheid[[#This Row],[Is OO of niet-economisch]],"TRUE","FALSE")</f>
        <v>[Maak een keuze] # FALSE</v>
      </c>
      <c r="K8" s="305" t="str">
        <f>Table_Max_Subsidie_Overheid[[#This Row],[Subsidieregeling]]</f>
        <v>[Maak een keuze]</v>
      </c>
      <c r="L8" s="299" t="b">
        <v>0</v>
      </c>
      <c r="M8" s="292" t="s">
        <v>19</v>
      </c>
      <c r="N8" s="293" t="s">
        <v>8</v>
      </c>
      <c r="O8" s="294">
        <v>0</v>
      </c>
      <c r="P8" s="294">
        <v>0</v>
      </c>
      <c r="Q8" s="295">
        <v>0</v>
      </c>
    </row>
    <row r="9" spans="1:17" ht="15" customHeight="1" x14ac:dyDescent="0.2">
      <c r="A9" s="243" t="str">
        <f>Table_Max_Subsidie_HTSM[[#This Row],[Sub.instr.]]&amp;" # "&amp;IF(Table_Max_Subsidie_HTSM[[#This Row],[Is MKB?]],"TRUE","FALSE")</f>
        <v>PPS-PGT # FALSE</v>
      </c>
      <c r="B9" s="243" t="str">
        <f>_xlfn.XLOOKUP(Table_Max_Subsidie_HTSM[[#This Row],[Subsidie-instrument]],Table_Sub.instr.[Subsidie-instrument],Table_Sub.instr.[Sub.instr.],"&lt;Not in LuT&gt;",0,1)</f>
        <v>PPS-PGT</v>
      </c>
      <c r="C9" s="248" t="b">
        <v>0</v>
      </c>
      <c r="D9" s="245" t="s">
        <v>231</v>
      </c>
      <c r="E9" s="246" t="s">
        <v>154</v>
      </c>
      <c r="F9" s="247">
        <v>0.85</v>
      </c>
      <c r="G9" s="247">
        <v>0.5</v>
      </c>
      <c r="H9" s="247">
        <v>0.25</v>
      </c>
    </row>
    <row r="10" spans="1:17" ht="15" customHeight="1" x14ac:dyDescent="0.2">
      <c r="A10" s="243" t="str">
        <f>Table_Max_Subsidie_HTSM[[#This Row],[Sub.instr.]]&amp;" # "&amp;IF(Table_Max_Subsidie_HTSM[[#This Row],[Is MKB?]],"TRUE","FALSE")</f>
        <v>PPS-PGT # TRUE</v>
      </c>
      <c r="B10" s="243" t="str">
        <f>_xlfn.XLOOKUP(Table_Max_Subsidie_HTSM[[#This Row],[Subsidie-instrument]],Table_Sub.instr.[Subsidie-instrument],Table_Sub.instr.[Sub.instr.],"&lt;Not in LuT&gt;",0,1)</f>
        <v>PPS-PGT</v>
      </c>
      <c r="C10" s="248" t="b">
        <v>1</v>
      </c>
      <c r="D10" s="245" t="s">
        <v>231</v>
      </c>
      <c r="E10" s="246" t="s">
        <v>6</v>
      </c>
      <c r="F10" s="247">
        <v>0.85</v>
      </c>
      <c r="G10" s="247">
        <v>0.5</v>
      </c>
      <c r="H10" s="247">
        <v>0.25</v>
      </c>
    </row>
    <row r="11" spans="1:17" ht="15" customHeight="1" x14ac:dyDescent="0.2">
      <c r="A11" s="243" t="str">
        <f>Table_Max_Subsidie_HTSM[[#This Row],[Sub.instr.]]&amp;" # "&amp;IF(Table_Max_Subsidie_HTSM[[#This Row],[Is MKB?]],"TRUE","FALSE")</f>
        <v>[Maak een keuze] # FALSE</v>
      </c>
      <c r="B11" s="243" t="str">
        <f>_xlfn.XLOOKUP(Table_Max_Subsidie_HTSM[[#This Row],[Subsidie-instrument]],Table_Sub.instr.[Subsidie-instrument],Table_Sub.instr.[Sub.instr.],"&lt;Not in LuT&gt;",0,1)</f>
        <v>[Maak een keuze]</v>
      </c>
      <c r="C11" s="248" t="b">
        <v>0</v>
      </c>
      <c r="D11" s="249" t="s">
        <v>19</v>
      </c>
      <c r="E11" s="250" t="s">
        <v>154</v>
      </c>
      <c r="F11" s="248">
        <v>0</v>
      </c>
      <c r="G11" s="248">
        <v>0</v>
      </c>
      <c r="H11" s="248">
        <v>0</v>
      </c>
    </row>
    <row r="12" spans="1:17" x14ac:dyDescent="0.2">
      <c r="A12" s="243" t="str">
        <f>Table_Max_Subsidie_HTSM[[#This Row],[Sub.instr.]]&amp;" # "&amp;IF(Table_Max_Subsidie_HTSM[[#This Row],[Is MKB?]],"TRUE","FALSE")</f>
        <v>[Maak een keuze] # TRUE</v>
      </c>
      <c r="B12" s="243" t="str">
        <f>_xlfn.XLOOKUP(Table_Max_Subsidie_HTSM[[#This Row],[Subsidie-instrument]],Table_Sub.instr.[Subsidie-instrument],Table_Sub.instr.[Sub.instr.],"&lt;Not in LuT&gt;",0,1)</f>
        <v>[Maak een keuze]</v>
      </c>
      <c r="C12" s="248" t="b">
        <v>1</v>
      </c>
      <c r="D12" s="249" t="s">
        <v>19</v>
      </c>
      <c r="E12" s="250" t="s">
        <v>6</v>
      </c>
      <c r="F12" s="248">
        <v>0</v>
      </c>
      <c r="G12" s="248">
        <v>0</v>
      </c>
      <c r="H12" s="248">
        <v>0</v>
      </c>
    </row>
    <row r="13" spans="1:17" ht="30" customHeight="1" x14ac:dyDescent="0.2">
      <c r="A13" s="247"/>
      <c r="B13" s="247"/>
      <c r="C13" s="251"/>
      <c r="D13" s="247"/>
      <c r="E13" s="247"/>
      <c r="F13" s="247"/>
    </row>
    <row r="14" spans="1:17" ht="15" customHeight="1" x14ac:dyDescent="0.2">
      <c r="A14" s="247"/>
      <c r="B14" s="247"/>
      <c r="C14" s="251"/>
      <c r="D14" s="247"/>
      <c r="E14" s="247"/>
      <c r="F14" s="247"/>
    </row>
    <row r="15" spans="1:17" ht="15" customHeight="1" x14ac:dyDescent="0.2">
      <c r="A15" s="247"/>
      <c r="B15" s="247"/>
      <c r="C15" s="251"/>
      <c r="D15" s="247"/>
      <c r="E15" s="247"/>
      <c r="F15" s="247"/>
    </row>
    <row r="16" spans="1:17" ht="33.75" customHeight="1" x14ac:dyDescent="0.2">
      <c r="D16" s="365" t="s">
        <v>171</v>
      </c>
      <c r="E16" s="365"/>
      <c r="F16" s="365"/>
      <c r="G16" s="365"/>
      <c r="H16" s="365"/>
      <c r="M16" s="241" t="s">
        <v>113</v>
      </c>
      <c r="N16" s="254" t="s">
        <v>166</v>
      </c>
      <c r="O16" s="255" t="s">
        <v>86</v>
      </c>
      <c r="P16" s="255" t="s">
        <v>87</v>
      </c>
      <c r="Q16" s="255" t="s">
        <v>88</v>
      </c>
    </row>
    <row r="17" spans="1:17" ht="60" x14ac:dyDescent="0.2">
      <c r="A17" s="254" t="s">
        <v>226</v>
      </c>
      <c r="B17" s="254" t="s">
        <v>224</v>
      </c>
      <c r="C17" s="255" t="s">
        <v>175</v>
      </c>
      <c r="D17" s="242" t="s">
        <v>223</v>
      </c>
      <c r="E17" s="254" t="s">
        <v>232</v>
      </c>
      <c r="F17" s="255" t="s">
        <v>86</v>
      </c>
      <c r="G17" s="255" t="s">
        <v>87</v>
      </c>
      <c r="H17" s="255" t="s">
        <v>88</v>
      </c>
      <c r="M17" s="245" t="s">
        <v>124</v>
      </c>
      <c r="N17" s="246" t="s">
        <v>172</v>
      </c>
      <c r="O17" s="247">
        <v>0</v>
      </c>
      <c r="P17" s="247">
        <v>0</v>
      </c>
      <c r="Q17" s="247">
        <v>0</v>
      </c>
    </row>
    <row r="18" spans="1:17" ht="15" customHeight="1" x14ac:dyDescent="0.2">
      <c r="A18" s="243" t="str">
        <f>Table_Min_Cash_CoF_HTSM[[#This Row],[Sub.instr.]]&amp;" # "&amp;IF(Table_Min_Cash_CoF_HTSM[[#This Row],[MKB-Consortium?]],"TRUE","FALSE")</f>
        <v>PPS-I SP # FALSE</v>
      </c>
      <c r="B18" s="243" t="str">
        <f>_xlfn.XLOOKUP(Table_Min_Cash_CoF_HTSM[[#This Row],[Subsidie-instrument]],Table_Sub.instr.[Subsidie-instrument],Table_Sub.instr.[Sub.instr.],"&lt;Not in LuT&gt;",0,1)</f>
        <v>PPS-I SP</v>
      </c>
      <c r="C18" s="244" t="b">
        <v>0</v>
      </c>
      <c r="D18" s="245" t="s">
        <v>228</v>
      </c>
      <c r="E18" s="246" t="s">
        <v>155</v>
      </c>
      <c r="F18" s="247">
        <v>1</v>
      </c>
      <c r="G18" s="247">
        <v>0.5</v>
      </c>
      <c r="H18" s="247">
        <v>0.3</v>
      </c>
      <c r="M18" s="245" t="s">
        <v>125</v>
      </c>
      <c r="N18" s="246" t="s">
        <v>172</v>
      </c>
      <c r="O18" s="247">
        <v>0</v>
      </c>
      <c r="P18" s="247">
        <v>0</v>
      </c>
      <c r="Q18" s="247">
        <v>0</v>
      </c>
    </row>
    <row r="19" spans="1:17" ht="15" customHeight="1" x14ac:dyDescent="0.2">
      <c r="A19" s="243" t="str">
        <f>Table_Min_Cash_CoF_HTSM[[#This Row],[Sub.instr.]]&amp;" # "&amp;IF(Table_Min_Cash_CoF_HTSM[[#This Row],[MKB-Consortium?]],"TRUE","FALSE")</f>
        <v>PPS-I SP # TRUE</v>
      </c>
      <c r="B19" s="243" t="str">
        <f>_xlfn.XLOOKUP(Table_Min_Cash_CoF_HTSM[[#This Row],[Subsidie-instrument]],Table_Sub.instr.[Subsidie-instrument],Table_Sub.instr.[Sub.instr.],"&lt;Not in LuT&gt;",0,1)</f>
        <v>PPS-I SP</v>
      </c>
      <c r="C19" s="244" t="b">
        <v>1</v>
      </c>
      <c r="D19" s="245" t="s">
        <v>228</v>
      </c>
      <c r="E19" s="246" t="s">
        <v>156</v>
      </c>
      <c r="F19" s="247">
        <v>0</v>
      </c>
      <c r="G19" s="247">
        <v>0</v>
      </c>
      <c r="H19" s="247">
        <v>0.3</v>
      </c>
      <c r="M19" s="245"/>
      <c r="N19" s="246"/>
      <c r="O19" s="247"/>
      <c r="P19" s="247"/>
      <c r="Q19" s="247"/>
    </row>
    <row r="20" spans="1:17" ht="15" customHeight="1" x14ac:dyDescent="0.2">
      <c r="A20" s="243" t="str">
        <f>Table_Min_Cash_CoF_HTSM[[#This Row],[Sub.instr.]]&amp;" # "&amp;IF(Table_Min_Cash_CoF_HTSM[[#This Row],[MKB-Consortium?]],"TRUE","FALSE")</f>
        <v>PPS-I Flex # FALSE</v>
      </c>
      <c r="B20" s="243" t="str">
        <f>_xlfn.XLOOKUP(Table_Min_Cash_CoF_HTSM[[#This Row],[Subsidie-instrument]],Table_Sub.instr.[Subsidie-instrument],Table_Sub.instr.[Sub.instr.],"&lt;Not in LuT&gt;",0,1)</f>
        <v>PPS-I Flex</v>
      </c>
      <c r="C20" s="244" t="b">
        <v>0</v>
      </c>
      <c r="D20" s="245" t="s">
        <v>229</v>
      </c>
      <c r="E20" s="246" t="s">
        <v>155</v>
      </c>
      <c r="F20" s="247">
        <v>1</v>
      </c>
      <c r="G20" s="247">
        <v>0.5</v>
      </c>
      <c r="H20" s="247">
        <v>0.3</v>
      </c>
      <c r="M20" s="245"/>
      <c r="N20" s="246"/>
      <c r="O20" s="247"/>
      <c r="P20" s="247"/>
      <c r="Q20" s="247"/>
    </row>
    <row r="21" spans="1:17" ht="15" customHeight="1" x14ac:dyDescent="0.2">
      <c r="A21" s="243" t="str">
        <f>Table_Min_Cash_CoF_HTSM[[#This Row],[Sub.instr.]]&amp;" # "&amp;IF(Table_Min_Cash_CoF_HTSM[[#This Row],[MKB-Consortium?]],"TRUE","FALSE")</f>
        <v>PPS-I Flex # TRUE</v>
      </c>
      <c r="B21" s="243" t="str">
        <f>_xlfn.XLOOKUP(Table_Min_Cash_CoF_HTSM[[#This Row],[Subsidie-instrument]],Table_Sub.instr.[Subsidie-instrument],Table_Sub.instr.[Sub.instr.],"&lt;Not in LuT&gt;",0,1)</f>
        <v>PPS-I Flex</v>
      </c>
      <c r="C21" s="244" t="b">
        <v>1</v>
      </c>
      <c r="D21" s="245" t="s">
        <v>229</v>
      </c>
      <c r="E21" s="246" t="s">
        <v>156</v>
      </c>
      <c r="F21" s="247">
        <v>0</v>
      </c>
      <c r="G21" s="247">
        <v>0</v>
      </c>
      <c r="H21" s="247">
        <v>0.3</v>
      </c>
      <c r="M21" s="245"/>
      <c r="N21" s="246"/>
      <c r="O21" s="247"/>
      <c r="P21" s="247"/>
      <c r="Q21" s="247"/>
    </row>
    <row r="22" spans="1:17" ht="15" customHeight="1" x14ac:dyDescent="0.2">
      <c r="A22" s="243" t="str">
        <f>Table_Min_Cash_CoF_HTSM[[#This Row],[Sub.instr.]]&amp;" # "&amp;IF(Table_Min_Cash_CoF_HTSM[[#This Row],[MKB-Consortium?]],"TRUE","FALSE")</f>
        <v>MKB hightech # FALSE</v>
      </c>
      <c r="B22" s="243" t="str">
        <f>_xlfn.XLOOKUP(Table_Min_Cash_CoF_HTSM[[#This Row],[Subsidie-instrument]],Table_Sub.instr.[Subsidie-instrument],Table_Sub.instr.[Sub.instr.],"&lt;Not in LuT&gt;",0,1)</f>
        <v>MKB hightech</v>
      </c>
      <c r="C22" s="244" t="b">
        <v>0</v>
      </c>
      <c r="D22" s="245" t="s">
        <v>230</v>
      </c>
      <c r="E22" s="246" t="s">
        <v>155</v>
      </c>
      <c r="F22" s="247">
        <v>0</v>
      </c>
      <c r="G22" s="247">
        <v>0</v>
      </c>
      <c r="H22" s="247">
        <v>0</v>
      </c>
    </row>
    <row r="23" spans="1:17" ht="15" customHeight="1" x14ac:dyDescent="0.2">
      <c r="A23" s="243" t="str">
        <f>Table_Min_Cash_CoF_HTSM[[#This Row],[Sub.instr.]]&amp;" # "&amp;IF(Table_Min_Cash_CoF_HTSM[[#This Row],[MKB-Consortium?]],"TRUE","FALSE")</f>
        <v>MKB hightech # TRUE</v>
      </c>
      <c r="B23" s="243" t="str">
        <f>_xlfn.XLOOKUP(Table_Min_Cash_CoF_HTSM[[#This Row],[Subsidie-instrument]],Table_Sub.instr.[Subsidie-instrument],Table_Sub.instr.[Sub.instr.],"&lt;Not in LuT&gt;",0,1)</f>
        <v>MKB hightech</v>
      </c>
      <c r="C23" s="244" t="b">
        <v>1</v>
      </c>
      <c r="D23" s="245" t="s">
        <v>230</v>
      </c>
      <c r="E23" s="246" t="s">
        <v>156</v>
      </c>
      <c r="F23" s="247">
        <v>0</v>
      </c>
      <c r="G23" s="247">
        <v>0</v>
      </c>
      <c r="H23" s="247">
        <v>0</v>
      </c>
    </row>
    <row r="24" spans="1:17" ht="15" customHeight="1" x14ac:dyDescent="0.2">
      <c r="A24" s="243" t="str">
        <f>Table_Min_Cash_CoF_HTSM[[#This Row],[Sub.instr.]]&amp;" # "&amp;IF(Table_Min_Cash_CoF_HTSM[[#This Row],[MKB-Consortium?]],"TRUE","FALSE")</f>
        <v>PPS-PGT # FALSE</v>
      </c>
      <c r="B24" s="243" t="str">
        <f>_xlfn.XLOOKUP(Table_Min_Cash_CoF_HTSM[[#This Row],[Subsidie-instrument]],Table_Sub.instr.[Subsidie-instrument],Table_Sub.instr.[Sub.instr.],"&lt;Not in LuT&gt;",0,1)</f>
        <v>PPS-PGT</v>
      </c>
      <c r="C24" s="244" t="b">
        <v>0</v>
      </c>
      <c r="D24" s="245" t="s">
        <v>231</v>
      </c>
      <c r="E24" s="246" t="s">
        <v>155</v>
      </c>
      <c r="F24" s="247">
        <v>1</v>
      </c>
      <c r="G24" s="247">
        <v>0.5</v>
      </c>
      <c r="H24" s="247">
        <v>0.3</v>
      </c>
    </row>
    <row r="25" spans="1:17" ht="15" customHeight="1" x14ac:dyDescent="0.2">
      <c r="A25" s="243" t="str">
        <f>Table_Min_Cash_CoF_HTSM[[#This Row],[Sub.instr.]]&amp;" # "&amp;IF(Table_Min_Cash_CoF_HTSM[[#This Row],[MKB-Consortium?]],"TRUE","FALSE")</f>
        <v>PPS-PGT # TRUE</v>
      </c>
      <c r="B25" s="243" t="str">
        <f>_xlfn.XLOOKUP(Table_Min_Cash_CoF_HTSM[[#This Row],[Subsidie-instrument]],Table_Sub.instr.[Subsidie-instrument],Table_Sub.instr.[Sub.instr.],"&lt;Not in LuT&gt;",0,1)</f>
        <v>PPS-PGT</v>
      </c>
      <c r="C25" s="244" t="b">
        <v>1</v>
      </c>
      <c r="D25" s="245" t="s">
        <v>231</v>
      </c>
      <c r="E25" s="246" t="s">
        <v>156</v>
      </c>
      <c r="F25" s="247">
        <v>0</v>
      </c>
      <c r="G25" s="247">
        <v>0</v>
      </c>
      <c r="H25" s="247">
        <v>0.3</v>
      </c>
    </row>
    <row r="26" spans="1:17" ht="15" customHeight="1" x14ac:dyDescent="0.2">
      <c r="A26" s="243" t="str">
        <f>Table_Min_Cash_CoF_HTSM[[#This Row],[Sub.instr.]]&amp;" # "&amp;IF(Table_Min_Cash_CoF_HTSM[[#This Row],[MKB-Consortium?]],"TRUE","FALSE")</f>
        <v>[Maak een keuze] # FALSE</v>
      </c>
      <c r="B26" s="243" t="str">
        <f>_xlfn.XLOOKUP(Table_Min_Cash_CoF_HTSM[[#This Row],[Subsidie-instrument]],Table_Sub.instr.[Subsidie-instrument],Table_Sub.instr.[Sub.instr.],"&lt;Not in LuT&gt;",0,1)</f>
        <v>[Maak een keuze]</v>
      </c>
      <c r="C26" s="244" t="b">
        <v>0</v>
      </c>
      <c r="D26" s="249" t="s">
        <v>19</v>
      </c>
      <c r="E26" s="250" t="s">
        <v>155</v>
      </c>
      <c r="F26" s="248">
        <v>0</v>
      </c>
      <c r="G26" s="248">
        <v>0</v>
      </c>
      <c r="H26" s="248">
        <v>0</v>
      </c>
    </row>
    <row r="27" spans="1:17" ht="15" customHeight="1" x14ac:dyDescent="0.2">
      <c r="A27" s="243" t="str">
        <f>Table_Min_Cash_CoF_HTSM[[#This Row],[Sub.instr.]]&amp;" # "&amp;IF(Table_Min_Cash_CoF_HTSM[[#This Row],[MKB-Consortium?]],"TRUE","FALSE")</f>
        <v>[Maak een keuze] # TRUE</v>
      </c>
      <c r="B27" s="243" t="str">
        <f>_xlfn.XLOOKUP(Table_Min_Cash_CoF_HTSM[[#This Row],[Subsidie-instrument]],Table_Sub.instr.[Subsidie-instrument],Table_Sub.instr.[Sub.instr.],"&lt;Not in LuT&gt;",0,1)</f>
        <v>[Maak een keuze]</v>
      </c>
      <c r="C27" s="244" t="b">
        <v>1</v>
      </c>
      <c r="D27" s="249" t="s">
        <v>19</v>
      </c>
      <c r="E27" s="250" t="s">
        <v>156</v>
      </c>
      <c r="F27" s="248">
        <v>0</v>
      </c>
      <c r="G27" s="248">
        <v>0</v>
      </c>
      <c r="H27" s="248">
        <v>0</v>
      </c>
    </row>
    <row r="28" spans="1:17" ht="15" customHeight="1" x14ac:dyDescent="0.2">
      <c r="A28" s="252"/>
      <c r="B28" s="252"/>
      <c r="C28" s="251"/>
      <c r="D28" s="245"/>
      <c r="E28" s="246"/>
      <c r="F28" s="251"/>
      <c r="G28" s="251"/>
      <c r="H28" s="251"/>
    </row>
    <row r="29" spans="1:17" ht="15" customHeight="1" x14ac:dyDescent="0.2">
      <c r="A29" s="252"/>
      <c r="B29" s="252"/>
      <c r="C29" s="251"/>
      <c r="D29" s="245"/>
      <c r="E29" s="246"/>
      <c r="F29" s="251"/>
      <c r="G29" s="251"/>
      <c r="H29" s="251"/>
    </row>
    <row r="30" spans="1:17" ht="15" customHeight="1" x14ac:dyDescent="0.2">
      <c r="B30" s="255"/>
      <c r="C30" s="255"/>
      <c r="D30" s="255"/>
    </row>
    <row r="31" spans="1:17" ht="15" customHeight="1" x14ac:dyDescent="0.2">
      <c r="C31" s="254" t="s">
        <v>224</v>
      </c>
      <c r="D31" s="242" t="s">
        <v>223</v>
      </c>
      <c r="E31" s="254" t="s">
        <v>113</v>
      </c>
    </row>
    <row r="32" spans="1:17" ht="15" customHeight="1" x14ac:dyDescent="0.2">
      <c r="C32" s="245" t="s">
        <v>233</v>
      </c>
      <c r="D32" s="245" t="s">
        <v>228</v>
      </c>
      <c r="E32" s="245" t="s">
        <v>124</v>
      </c>
    </row>
    <row r="33" spans="3:5" ht="15" customHeight="1" x14ac:dyDescent="0.2">
      <c r="C33" s="245" t="s">
        <v>234</v>
      </c>
      <c r="D33" s="245" t="s">
        <v>229</v>
      </c>
      <c r="E33" s="245" t="s">
        <v>124</v>
      </c>
    </row>
    <row r="34" spans="3:5" x14ac:dyDescent="0.2">
      <c r="C34" s="245" t="s">
        <v>230</v>
      </c>
      <c r="D34" s="245" t="s">
        <v>230</v>
      </c>
      <c r="E34" s="245" t="s">
        <v>125</v>
      </c>
    </row>
    <row r="35" spans="3:5" x14ac:dyDescent="0.2">
      <c r="C35" s="245" t="s">
        <v>169</v>
      </c>
      <c r="D35" s="245" t="s">
        <v>231</v>
      </c>
      <c r="E35" s="245" t="s">
        <v>125</v>
      </c>
    </row>
    <row r="36" spans="3:5" x14ac:dyDescent="0.2">
      <c r="C36" s="245" t="s">
        <v>19</v>
      </c>
      <c r="D36" s="245" t="s">
        <v>19</v>
      </c>
      <c r="E36" s="245" t="s">
        <v>19</v>
      </c>
    </row>
    <row r="37" spans="3:5" x14ac:dyDescent="0.2"/>
    <row r="38" spans="3:5" x14ac:dyDescent="0.2"/>
    <row r="39" spans="3:5" x14ac:dyDescent="0.2">
      <c r="E39" s="278" t="s">
        <v>211</v>
      </c>
    </row>
    <row r="40" spans="3:5" ht="45" x14ac:dyDescent="0.2">
      <c r="E40" s="279" t="s">
        <v>215</v>
      </c>
    </row>
    <row r="41" spans="3:5" ht="30" x14ac:dyDescent="0.2">
      <c r="E41" s="280" t="s">
        <v>212</v>
      </c>
    </row>
    <row r="42" spans="3:5" ht="15" customHeight="1" x14ac:dyDescent="0.2">
      <c r="E42" s="282" t="s">
        <v>214</v>
      </c>
    </row>
    <row r="43" spans="3:5" ht="15" customHeight="1" x14ac:dyDescent="0.2">
      <c r="E43" s="281" t="s">
        <v>210</v>
      </c>
    </row>
  </sheetData>
  <sheetProtection algorithmName="SHA-512" hashValue="lE4BVzl/k2w1nm8OOgT6N9lAPTnPBthkbFCvGLylZXS8xfn1ldwNsWTlPFdxPGYZsAOROt0EiAh/7a5KQUcB2w==" saltValue="45CkrVRqJ6YhvK9cvpOBSg==" spinCount="100000" sheet="1" objects="1" scenarios="1"/>
  <mergeCells count="3">
    <mergeCell ref="D1:H1"/>
    <mergeCell ref="D16:H16"/>
    <mergeCell ref="M1:Q1"/>
  </mergeCells>
  <printOptions gridLines="1"/>
  <pageMargins left="0.74803149606299213" right="0.74803149606299213" top="0.98425196850393704" bottom="0.98425196850393704" header="0.51181102362204722" footer="0.51181102362204722"/>
  <pageSetup paperSize="9" orientation="portrait" horizontalDpi="4294967292" verticalDpi="300" r:id="rId1"/>
  <headerFooter alignWithMargins="0">
    <oddFooter>&amp;L&amp;8Erna Olislaegers
&amp;D at &amp;T&amp;C&amp;8&amp;P/&amp;N&amp;R&amp;8File: &amp;F
Sheet: &amp;A</oddFooter>
  </headerFooter>
  <tableParts count="5">
    <tablePart r:id="rId2"/>
    <tablePart r:id="rId3"/>
    <tablePart r:id="rId4"/>
    <tablePart r:id="rId5"/>
    <tablePart r:id="rId6"/>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9B346-E0C4-43C9-AA05-B2ED63F0C049}">
  <sheetPr codeName="Sheet53">
    <pageSetUpPr fitToPage="1"/>
  </sheetPr>
  <dimension ref="A1:C16"/>
  <sheetViews>
    <sheetView zoomScale="85" zoomScaleNormal="85" workbookViewId="0">
      <pane ySplit="1" topLeftCell="A2" activePane="bottomLeft" state="frozen"/>
      <selection activeCell="AF1" sqref="AF1"/>
      <selection pane="bottomLeft" activeCell="AF1" sqref="AF1"/>
    </sheetView>
  </sheetViews>
  <sheetFormatPr defaultRowHeight="15" customHeight="1" x14ac:dyDescent="0.2"/>
  <cols>
    <col min="1" max="1" width="17.85546875" customWidth="1"/>
    <col min="2" max="2" width="131.85546875" bestFit="1" customWidth="1"/>
    <col min="3" max="3" width="138.42578125" bestFit="1" customWidth="1"/>
  </cols>
  <sheetData>
    <row r="1" spans="1:3" ht="15" customHeight="1" x14ac:dyDescent="0.25">
      <c r="A1" t="s">
        <v>115</v>
      </c>
      <c r="B1" s="2" t="s">
        <v>116</v>
      </c>
      <c r="C1" s="3" t="s">
        <v>117</v>
      </c>
    </row>
    <row r="2" spans="1:3" ht="15" customHeight="1" x14ac:dyDescent="0.25">
      <c r="A2" s="2">
        <v>5</v>
      </c>
      <c r="B2" s="2" t="s">
        <v>227</v>
      </c>
      <c r="C2" s="3" t="str">
        <f>"FOUT: "&amp;Table_Foutmeldingen[[#This Row],[Foutmelding]]&amp;"!"</f>
        <v>FOUT: Vul eerste een Subsidie-instrument, een Projecttitel en een Projectacroniem in!</v>
      </c>
    </row>
    <row r="3" spans="1:3" ht="15" customHeight="1" x14ac:dyDescent="0.25">
      <c r="A3" s="2">
        <v>6</v>
      </c>
      <c r="B3" s="2" t="s">
        <v>250</v>
      </c>
      <c r="C3" s="3" t="str">
        <f>"FOUT: "&amp;Table_Foutmeldingen[[#This Row],[Foutmelding]]&amp;"!"</f>
        <v>FOUT: Projectacroniem mag niet langer zijn dan 30 karakters!</v>
      </c>
    </row>
    <row r="4" spans="1:3" ht="15" customHeight="1" x14ac:dyDescent="0.25">
      <c r="A4" s="2">
        <v>11</v>
      </c>
      <c r="B4" s="2" t="s">
        <v>131</v>
      </c>
      <c r="C4" s="3" t="str">
        <f>"FOUT: "&amp;Table_Foutmeldingen[[#This Row],[Foutmelding]]&amp;"!"</f>
        <v>FOUT: Een project dient een Penvoerder (Deelnemer 1) te hebben!</v>
      </c>
    </row>
    <row r="5" spans="1:3" ht="15" customHeight="1" x14ac:dyDescent="0.25">
      <c r="A5" s="2">
        <v>13</v>
      </c>
      <c r="B5" s="2" t="s">
        <v>119</v>
      </c>
      <c r="C5" s="3" t="str">
        <f>"FOUT: "&amp;Table_Foutmeldingen[[#This Row],[Foutmelding]]&amp;"!"</f>
        <v>FOUT: Een project dient minstens twee deelnemers te hebben!</v>
      </c>
    </row>
    <row r="6" spans="1:3" ht="15" customHeight="1" x14ac:dyDescent="0.25">
      <c r="A6" s="2">
        <v>15</v>
      </c>
      <c r="B6" s="2" t="s">
        <v>133</v>
      </c>
      <c r="C6" s="3" t="str">
        <f>"FOUT: "&amp;Table_Foutmeldingen[[#This Row],[Foutmelding]]&amp;"!"</f>
        <v>FOUT: Sla geen deelnemers over!</v>
      </c>
    </row>
    <row r="7" spans="1:3" ht="15" customHeight="1" x14ac:dyDescent="0.25">
      <c r="A7" s="2">
        <v>17</v>
      </c>
      <c r="B7" s="2" t="s">
        <v>135</v>
      </c>
      <c r="C7" s="3" t="str">
        <f>"FOUT: "&amp;Table_Foutmeldingen[[#This Row],[Foutmelding]]&amp;"!"</f>
        <v>FOUT: De organisatienaam ontbreekt!</v>
      </c>
    </row>
    <row r="8" spans="1:3" ht="15" customHeight="1" x14ac:dyDescent="0.25">
      <c r="A8" s="2">
        <v>20</v>
      </c>
      <c r="B8" s="2" t="s">
        <v>242</v>
      </c>
      <c r="C8" s="3" t="str">
        <f>"FOUT: "&amp;Table_Foutmeldingen[[#This Row],[Foutmelding]]&amp;"!"</f>
        <v>FOUT: Tenminste één deelnemer in het consorium moet een onderzoeksorganisatie zijn!</v>
      </c>
    </row>
    <row r="9" spans="1:3" ht="15" customHeight="1" x14ac:dyDescent="0.25">
      <c r="A9" s="2">
        <v>111</v>
      </c>
      <c r="B9" s="2" t="s">
        <v>118</v>
      </c>
      <c r="C9" s="3" t="str">
        <f>"FOUT: "&amp;Table_Foutmeldingen[[#This Row],[Foutmelding]]&amp;"!"</f>
        <v>FOUT: Kies een Type Organisatie!</v>
      </c>
    </row>
    <row r="10" spans="1:3" ht="15" customHeight="1" x14ac:dyDescent="0.25">
      <c r="A10" s="2">
        <v>121</v>
      </c>
      <c r="B10" s="2" t="s">
        <v>120</v>
      </c>
      <c r="C10" s="3" t="str">
        <f>"FOUT: "&amp;Table_Foutmeldingen[[#This Row],[Foutmelding]]&amp;"!"</f>
        <v>FOUT: De penvoerder moet een Nederlandse organisatie zijn!</v>
      </c>
    </row>
    <row r="11" spans="1:3" ht="15" customHeight="1" x14ac:dyDescent="0.25">
      <c r="A11" s="2">
        <v>123</v>
      </c>
      <c r="B11" s="2" t="s">
        <v>121</v>
      </c>
      <c r="C11" s="3" t="str">
        <f>"FOUT: "&amp;Table_Foutmeldingen[[#This Row],[Foutmelding]]&amp;"!"</f>
        <v>FOUT: Als de deelnemer een Nederlandse organisatie is, is het KVK-nummer verplicht!</v>
      </c>
    </row>
    <row r="12" spans="1:3" ht="15" customHeight="1" x14ac:dyDescent="0.25">
      <c r="A12" s="2">
        <v>125</v>
      </c>
      <c r="B12" s="2" t="s">
        <v>122</v>
      </c>
      <c r="C12" s="3" t="str">
        <f>"FOUT: "&amp;Table_Foutmeldingen[[#This Row],[Foutmelding]]&amp;"!"</f>
        <v>FOUT: Een buitenlandse organisatie heeft geen KVK-nummer!</v>
      </c>
    </row>
    <row r="13" spans="1:3" ht="15" customHeight="1" x14ac:dyDescent="0.25">
      <c r="A13" s="2">
        <v>150</v>
      </c>
      <c r="B13" s="2" t="s">
        <v>187</v>
      </c>
      <c r="C13" s="3" t="str">
        <f>"FOUT: "&amp;Table_Foutmeldingen[[#This Row],[Foutmelding]]&amp;"!"</f>
        <v>FOUT: Kies eerst een Kostensystematiek!</v>
      </c>
    </row>
    <row r="14" spans="1:3" ht="15" customHeight="1" x14ac:dyDescent="0.25">
      <c r="A14" s="2">
        <v>190</v>
      </c>
      <c r="B14" s="2" t="s">
        <v>248</v>
      </c>
      <c r="C14" s="3" t="str">
        <f>"FOUT: "&amp;Table_Foutmeldingen[[#This Row],[Foutmelding]]&amp;"!"</f>
        <v>FOUT: De Penvoerder (Deelnemer 1) moet altijd een onderzoeksorganisatie zijn, tenzij het subsidie-instrument 'MKB hightech' is!</v>
      </c>
    </row>
    <row r="15" spans="1:3" ht="15" customHeight="1" x14ac:dyDescent="0.25">
      <c r="A15" s="2">
        <v>200</v>
      </c>
      <c r="B15" s="2" t="s">
        <v>239</v>
      </c>
      <c r="C15" s="3" t="str">
        <f>"FOUT: "&amp;Table_Foutmeldingen[[#This Row],[Foutmelding]]&amp;"!"</f>
        <v>FOUT: Bij het subsidie-intsrument 'MKB hightech' moeten de deelnemers MKB of onderzoeksorganisatie zijn!</v>
      </c>
    </row>
    <row r="16" spans="1:3" ht="15" customHeight="1" x14ac:dyDescent="0.25">
      <c r="A16" s="2">
        <v>999</v>
      </c>
      <c r="B16" s="2" t="s">
        <v>189</v>
      </c>
      <c r="C16" s="3" t="str">
        <f>"FOUT: "&amp;Table_Foutmeldingen[[#This Row],[Foutmelding]]&amp;"!"</f>
        <v>FOUT: Er ontbreken gegevens in eerdere tabs!</v>
      </c>
    </row>
  </sheetData>
  <sheetProtection algorithmName="SHA-512" hashValue="dKOJK1anc+rQ8Sj5/tXZhsFBain2jKbk37gu4Zv7/q0pBBu59ieCJQ883jgzzCo0fCIsJBlVvQricyOGtCcO3Q==" saltValue="D0kRjLfFY/G1xzK65rQPXw==" spinCount="100000" sheet="1" objects="1" scenarios="1"/>
  <printOptions gridLines="1"/>
  <pageMargins left="0.74803149606299213" right="0.74803149606299213" top="0.98425196850393704" bottom="0.98425196850393704" header="0.51181102362204722" footer="0.51181102362204722"/>
  <pageSetup paperSize="9" orientation="portrait" horizontalDpi="4294967292" verticalDpi="300" r:id="rId1"/>
  <headerFooter alignWithMargins="0">
    <oddFooter>&amp;L&amp;8Erna Olislaegers
&amp;D at &amp;T&amp;C&amp;8&amp;P/&amp;N&amp;R&amp;8File: &amp;F
Sheet: &amp;A</oddFooter>
  </headerFooter>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9F6E8-330C-4C89-B9DD-ABB2C57125FD}">
  <sheetPr codeName="Sheet81">
    <pageSetUpPr fitToPage="1"/>
  </sheetPr>
  <dimension ref="A1"/>
  <sheetViews>
    <sheetView zoomScale="85" zoomScaleNormal="85" workbookViewId="0">
      <selection activeCell="AF1" sqref="AF1"/>
    </sheetView>
  </sheetViews>
  <sheetFormatPr defaultRowHeight="15" customHeight="1" x14ac:dyDescent="0.2"/>
  <cols>
    <col min="1" max="1" width="80.28515625" customWidth="1"/>
  </cols>
  <sheetData>
    <row r="1" spans="1:1" ht="15" customHeight="1" x14ac:dyDescent="0.2">
      <c r="A1" s="4"/>
    </row>
  </sheetData>
  <sheetProtection algorithmName="SHA-512" hashValue="IAR0IdsSqx0DCstTrophD0zg6xjv1q2CB65kP9jCcacjPt+njJnKmGbmgIFqPZ+/9yjHNZ4kUiUN5n+8wH+EiQ==" saltValue="bDPSHgoGmhU8VopSfdJ6wQ==" spinCount="100000" sheet="1" objects="1" scenarios="1" selectLockedCells="1"/>
  <printOptions gridLines="1"/>
  <pageMargins left="0.74803149606299213" right="0.74803149606299213" top="0.98425196850393704" bottom="0.98425196850393704" header="0.51181102362204722" footer="0.51181102362204722"/>
  <pageSetup paperSize="9" scale="36" orientation="portrait" horizontalDpi="4294967292" verticalDpi="300" r:id="rId1"/>
  <headerFooter alignWithMargins="0">
    <oddFooter>&amp;L&amp;8Erna Olislaegers
&amp;D at &amp;T&amp;C&amp;8&amp;P/&amp;N&amp;R&amp;8File: &amp;F
Sheet: &amp;A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CCE62-3EB5-4FAF-80C5-131E7F7BA43D}">
  <sheetPr codeName="Sheet6">
    <pageSetUpPr fitToPage="1"/>
  </sheetPr>
  <dimension ref="A1:E12"/>
  <sheetViews>
    <sheetView zoomScale="85" zoomScaleNormal="85" workbookViewId="0">
      <selection activeCell="AF1" sqref="AF1"/>
    </sheetView>
  </sheetViews>
  <sheetFormatPr defaultRowHeight="15" customHeight="1" x14ac:dyDescent="0.25"/>
  <cols>
    <col min="1" max="1" width="26.42578125" style="260" customWidth="1"/>
    <col min="2" max="2" width="54.140625" style="260" customWidth="1"/>
    <col min="3" max="3" width="25.28515625" style="260" customWidth="1"/>
    <col min="4" max="4" width="9.140625" style="260"/>
    <col min="5" max="5" width="46.5703125" style="260" customWidth="1"/>
    <col min="6" max="16384" width="9.140625" style="260"/>
  </cols>
  <sheetData>
    <row r="1" spans="1:5" s="1" customFormat="1" ht="15" customHeight="1" x14ac:dyDescent="0.25">
      <c r="A1" s="1" t="s">
        <v>1</v>
      </c>
      <c r="B1" s="1" t="s">
        <v>5</v>
      </c>
      <c r="C1" s="1" t="s">
        <v>78</v>
      </c>
      <c r="D1" s="1" t="s">
        <v>213</v>
      </c>
      <c r="E1" s="1" t="s">
        <v>223</v>
      </c>
    </row>
    <row r="2" spans="1:5" ht="15" customHeight="1" x14ac:dyDescent="0.25">
      <c r="A2" s="256" t="s">
        <v>19</v>
      </c>
      <c r="B2" s="257" t="s">
        <v>19</v>
      </c>
      <c r="C2" s="258" t="s">
        <v>19</v>
      </c>
      <c r="D2" s="259" t="s">
        <v>114</v>
      </c>
      <c r="E2" s="256" t="s">
        <v>19</v>
      </c>
    </row>
    <row r="3" spans="1:5" ht="15" customHeight="1" x14ac:dyDescent="0.25">
      <c r="A3" s="256" t="s">
        <v>9</v>
      </c>
      <c r="B3" s="257" t="s">
        <v>2</v>
      </c>
      <c r="C3" s="258" t="s">
        <v>59</v>
      </c>
      <c r="E3" s="302" t="s">
        <v>228</v>
      </c>
    </row>
    <row r="4" spans="1:5" ht="15" customHeight="1" x14ac:dyDescent="0.25">
      <c r="A4" s="256" t="s">
        <v>7</v>
      </c>
      <c r="B4" s="257" t="s">
        <v>3</v>
      </c>
      <c r="C4" s="258" t="s">
        <v>60</v>
      </c>
      <c r="E4" s="302" t="s">
        <v>229</v>
      </c>
    </row>
    <row r="5" spans="1:5" ht="15" customHeight="1" x14ac:dyDescent="0.25">
      <c r="A5" s="256" t="s">
        <v>6</v>
      </c>
      <c r="B5" s="257" t="s">
        <v>4</v>
      </c>
      <c r="C5" s="258" t="s">
        <v>61</v>
      </c>
      <c r="E5" s="302" t="s">
        <v>230</v>
      </c>
    </row>
    <row r="6" spans="1:5" ht="15" customHeight="1" x14ac:dyDescent="0.25">
      <c r="A6" s="256" t="s">
        <v>104</v>
      </c>
      <c r="C6" s="258" t="s">
        <v>62</v>
      </c>
      <c r="E6" s="302" t="s">
        <v>231</v>
      </c>
    </row>
    <row r="7" spans="1:5" ht="15" customHeight="1" x14ac:dyDescent="0.25">
      <c r="A7" s="256" t="s">
        <v>105</v>
      </c>
      <c r="C7" s="258" t="s">
        <v>63</v>
      </c>
    </row>
    <row r="8" spans="1:5" ht="15" customHeight="1" x14ac:dyDescent="0.25">
      <c r="A8" s="256" t="s">
        <v>106</v>
      </c>
      <c r="C8" s="258" t="s">
        <v>64</v>
      </c>
    </row>
    <row r="9" spans="1:5" ht="15" customHeight="1" x14ac:dyDescent="0.25">
      <c r="A9" s="256" t="s">
        <v>107</v>
      </c>
      <c r="C9" s="258" t="s">
        <v>65</v>
      </c>
    </row>
    <row r="10" spans="1:5" ht="15" customHeight="1" x14ac:dyDescent="0.25">
      <c r="A10" s="256" t="s">
        <v>108</v>
      </c>
      <c r="C10" s="258" t="s">
        <v>66</v>
      </c>
    </row>
    <row r="11" spans="1:5" ht="15" customHeight="1" x14ac:dyDescent="0.25">
      <c r="A11" s="256" t="s">
        <v>109</v>
      </c>
      <c r="C11" s="258" t="s">
        <v>67</v>
      </c>
    </row>
    <row r="12" spans="1:5" ht="15" customHeight="1" x14ac:dyDescent="0.25">
      <c r="A12" s="256" t="s">
        <v>8</v>
      </c>
      <c r="C12" s="258" t="s">
        <v>68</v>
      </c>
    </row>
  </sheetData>
  <sheetProtection algorithmName="SHA-512" hashValue="TcvE1DgjOKYmPmgYinq7X28/esSGQQR9KrOFbr8jGVdnyplx0WNpqOw79SXMDncdDiINslqA/K62v9POESwuxQ==" saltValue="APql+yvHKj5c2VZ5XvoZHw==" spinCount="100000" sheet="1" objects="1" scenarios="1" selectLockedCells="1"/>
  <phoneticPr fontId="5" type="noConversion"/>
  <printOptions gridLines="1"/>
  <pageMargins left="0.74803149606299213" right="0.74803149606299213" top="0.98425196850393704" bottom="0.98425196850393704" header="0.51181102362204722" footer="0.51181102362204722"/>
  <pageSetup paperSize="9" scale="81" orientation="portrait" horizontalDpi="4294967292" verticalDpi="300" r:id="rId1"/>
  <headerFooter alignWithMargins="0">
    <oddFooter>&amp;L&amp;8Erna Olislaegers
&amp;D at &amp;T&amp;C&amp;8&amp;P/&amp;N&amp;R&amp;8File: &amp;F
Sheet: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b3f914e-2e26-4eff-adb8-c827226d343b">
      <Terms xmlns="http://schemas.microsoft.com/office/infopath/2007/PartnerControls"/>
    </lcf76f155ced4ddcb4097134ff3c332f>
    <TaxCatchAll xmlns="639148dd-43b1-421a-83d7-9bff6363538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BA719D1EFE4D641B505E5FB8DEAE5B7" ma:contentTypeVersion="18" ma:contentTypeDescription="Create a new document." ma:contentTypeScope="" ma:versionID="97b786469fc9d573ed619c1a55559afd">
  <xsd:schema xmlns:xsd="http://www.w3.org/2001/XMLSchema" xmlns:xs="http://www.w3.org/2001/XMLSchema" xmlns:p="http://schemas.microsoft.com/office/2006/metadata/properties" xmlns:ns2="639148dd-43b1-421a-83d7-9bff6363538a" xmlns:ns3="fb3f914e-2e26-4eff-adb8-c827226d343b" targetNamespace="http://schemas.microsoft.com/office/2006/metadata/properties" ma:root="true" ma:fieldsID="4e98efd5ca9bed33faee020c4b2dce25" ns2:_="" ns3:_="">
    <xsd:import namespace="639148dd-43b1-421a-83d7-9bff6363538a"/>
    <xsd:import namespace="fb3f914e-2e26-4eff-adb8-c827226d343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9148dd-43b1-421a-83d7-9bff6363538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77f0de0-8d00-4740-846c-c3fbe3c7f18e}" ma:internalName="TaxCatchAll" ma:showField="CatchAllData" ma:web="639148dd-43b1-421a-83d7-9bff6363538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3f914e-2e26-4eff-adb8-c827226d343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bbda61b-cbc7-4bd8-bdb8-164436f0bb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052333-415F-4421-BE91-274119E382DF}">
  <ds:schemaRefs>
    <ds:schemaRef ds:uri="http://purl.org/dc/terms/"/>
    <ds:schemaRef ds:uri="http://www.w3.org/XML/1998/namespace"/>
    <ds:schemaRef ds:uri="http://schemas.microsoft.com/office/2006/metadata/properties"/>
    <ds:schemaRef ds:uri="http://purl.org/dc/elements/1.1/"/>
    <ds:schemaRef ds:uri="http://schemas.microsoft.com/office/2006/documentManagement/types"/>
    <ds:schemaRef ds:uri="639148dd-43b1-421a-83d7-9bff6363538a"/>
    <ds:schemaRef ds:uri="http://schemas.microsoft.com/office/infopath/2007/PartnerControls"/>
    <ds:schemaRef ds:uri="http://schemas.openxmlformats.org/package/2006/metadata/core-properties"/>
    <ds:schemaRef ds:uri="fb3f914e-2e26-4eff-adb8-c827226d343b"/>
    <ds:schemaRef ds:uri="http://purl.org/dc/dcmitype/"/>
  </ds:schemaRefs>
</ds:datastoreItem>
</file>

<file path=customXml/itemProps2.xml><?xml version="1.0" encoding="utf-8"?>
<ds:datastoreItem xmlns:ds="http://schemas.openxmlformats.org/officeDocument/2006/customXml" ds:itemID="{54DA4E48-4B3D-42C2-B508-5D9954166BBD}">
  <ds:schemaRefs>
    <ds:schemaRef ds:uri="http://schemas.microsoft.com/sharepoint/v3/contenttype/forms"/>
  </ds:schemaRefs>
</ds:datastoreItem>
</file>

<file path=customXml/itemProps3.xml><?xml version="1.0" encoding="utf-8"?>
<ds:datastoreItem xmlns:ds="http://schemas.openxmlformats.org/officeDocument/2006/customXml" ds:itemID="{0F035020-665C-416E-8C24-04F76E9610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9148dd-43b1-421a-83d7-9bff6363538a"/>
    <ds:schemaRef ds:uri="fb3f914e-2e26-4eff-adb8-c827226d34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323</vt:i4>
      </vt:variant>
    </vt:vector>
  </HeadingPairs>
  <TitlesOfParts>
    <vt:vector size="345" baseType="lpstr">
      <vt:lpstr>Invulwijzer begroting</vt:lpstr>
      <vt:lpstr>Toelichting kostenposten</vt:lpstr>
      <vt:lpstr>Basisgegevens Aanvraag</vt:lpstr>
      <vt:lpstr>Deelnemer 1 - Penvoerder</vt:lpstr>
      <vt:lpstr>Deelnemer 2</vt:lpstr>
      <vt:lpstr>Deelnemer 3</vt:lpstr>
      <vt:lpstr>Deelnemer 4</vt:lpstr>
      <vt:lpstr>Deelnemer 5</vt:lpstr>
      <vt:lpstr>Deelnemer 6</vt:lpstr>
      <vt:lpstr>Deelnemer 7</vt:lpstr>
      <vt:lpstr>Deelnemer 8</vt:lpstr>
      <vt:lpstr>Deelnemer 9</vt:lpstr>
      <vt:lpstr>Deelnemer 10</vt:lpstr>
      <vt:lpstr>Begroting + Financiering</vt:lpstr>
      <vt:lpstr>Specificatie Apparatuur</vt:lpstr>
      <vt:lpstr>Bedragen naar aanvraagformulier</vt:lpstr>
      <vt:lpstr>LuT Deelnemers</vt:lpstr>
      <vt:lpstr>LuT Begroting Deelnemers</vt:lpstr>
      <vt:lpstr>LuT Subsidie- en Co-funding %</vt:lpstr>
      <vt:lpstr>LuT Foutmeldingen</vt:lpstr>
      <vt:lpstr>Notes</vt:lpstr>
      <vt:lpstr>Validation Lists</vt:lpstr>
      <vt:lpstr>Cash_DN1</vt:lpstr>
      <vt:lpstr>Cash_DN10</vt:lpstr>
      <vt:lpstr>Cash_DN2</vt:lpstr>
      <vt:lpstr>Cash_DN3</vt:lpstr>
      <vt:lpstr>Cash_DN4</vt:lpstr>
      <vt:lpstr>Cash_DN5</vt:lpstr>
      <vt:lpstr>Cash_DN6</vt:lpstr>
      <vt:lpstr>Cash_DN7</vt:lpstr>
      <vt:lpstr>Cash_DN8</vt:lpstr>
      <vt:lpstr>Cash_DN9</vt:lpstr>
      <vt:lpstr>Cash_Ontvangen_DN1</vt:lpstr>
      <vt:lpstr>Cash_Ontvangen_DN10</vt:lpstr>
      <vt:lpstr>Cash_Ontvangen_DN2</vt:lpstr>
      <vt:lpstr>Cash_Ontvangen_DN3</vt:lpstr>
      <vt:lpstr>Cash_Ontvangen_DN4</vt:lpstr>
      <vt:lpstr>Cash_Ontvangen_DN5</vt:lpstr>
      <vt:lpstr>Cash_Ontvangen_DN6</vt:lpstr>
      <vt:lpstr>Cash_Ontvangen_DN7</vt:lpstr>
      <vt:lpstr>Cash_Ontvangen_DN8</vt:lpstr>
      <vt:lpstr>Cash_Ontvangen_DN9</vt:lpstr>
      <vt:lpstr>Cash_Ontvangen_Tot</vt:lpstr>
      <vt:lpstr>Cash_Tot</vt:lpstr>
      <vt:lpstr>Deelnemer_1</vt:lpstr>
      <vt:lpstr>Deelnemer_10</vt:lpstr>
      <vt:lpstr>Deelnemer_2</vt:lpstr>
      <vt:lpstr>Deelnemer_3</vt:lpstr>
      <vt:lpstr>Deelnemer_4</vt:lpstr>
      <vt:lpstr>Deelnemer_5</vt:lpstr>
      <vt:lpstr>Deelnemer_6</vt:lpstr>
      <vt:lpstr>Deelnemer_7</vt:lpstr>
      <vt:lpstr>Deelnemer_8</vt:lpstr>
      <vt:lpstr>Deelnemer_9</vt:lpstr>
      <vt:lpstr>Directe_Loonkosten</vt:lpstr>
      <vt:lpstr>Fin_Tot</vt:lpstr>
      <vt:lpstr>Fin_Tot_DN1</vt:lpstr>
      <vt:lpstr>Fin_Tot_DN10</vt:lpstr>
      <vt:lpstr>Fin_Tot_DN2</vt:lpstr>
      <vt:lpstr>Fin_Tot_DN3</vt:lpstr>
      <vt:lpstr>Fin_Tot_DN4</vt:lpstr>
      <vt:lpstr>Fin_Tot_DN5</vt:lpstr>
      <vt:lpstr>Fin_Tot_DN6</vt:lpstr>
      <vt:lpstr>Fin_Tot_DN7</vt:lpstr>
      <vt:lpstr>Fin_Tot_DN8</vt:lpstr>
      <vt:lpstr>Fin_Tot_DN9</vt:lpstr>
      <vt:lpstr>In_kind_DN1</vt:lpstr>
      <vt:lpstr>In_kind_DN10</vt:lpstr>
      <vt:lpstr>In_kind_DN2</vt:lpstr>
      <vt:lpstr>In_kind_DN3</vt:lpstr>
      <vt:lpstr>In_kind_DN4</vt:lpstr>
      <vt:lpstr>In_kind_DN5</vt:lpstr>
      <vt:lpstr>In_kind_DN6</vt:lpstr>
      <vt:lpstr>In_kind_DN7</vt:lpstr>
      <vt:lpstr>In_kind_DN8</vt:lpstr>
      <vt:lpstr>In_kind_DN9</vt:lpstr>
      <vt:lpstr>In_kind_Tot</vt:lpstr>
      <vt:lpstr>Integrale_Kosten</vt:lpstr>
      <vt:lpstr>'Deelnemer 1 - Penvoerder'!Kosten_Apparatuur</vt:lpstr>
      <vt:lpstr>'Deelnemer 10'!Kosten_Apparatuur</vt:lpstr>
      <vt:lpstr>'Deelnemer 2'!Kosten_Apparatuur</vt:lpstr>
      <vt:lpstr>'Deelnemer 3'!Kosten_Apparatuur</vt:lpstr>
      <vt:lpstr>'Deelnemer 4'!Kosten_Apparatuur</vt:lpstr>
      <vt:lpstr>'Deelnemer 5'!Kosten_Apparatuur</vt:lpstr>
      <vt:lpstr>'Deelnemer 6'!Kosten_Apparatuur</vt:lpstr>
      <vt:lpstr>'Deelnemer 7'!Kosten_Apparatuur</vt:lpstr>
      <vt:lpstr>'Deelnemer 8'!Kosten_Apparatuur</vt:lpstr>
      <vt:lpstr>'Deelnemer 9'!Kosten_Apparatuur</vt:lpstr>
      <vt:lpstr>'Deelnemer 1 - Penvoerder'!Kosten_EO</vt:lpstr>
      <vt:lpstr>'Deelnemer 10'!Kosten_EO</vt:lpstr>
      <vt:lpstr>'Deelnemer 2'!Kosten_EO</vt:lpstr>
      <vt:lpstr>'Deelnemer 3'!Kosten_EO</vt:lpstr>
      <vt:lpstr>'Deelnemer 4'!Kosten_EO</vt:lpstr>
      <vt:lpstr>'Deelnemer 5'!Kosten_EO</vt:lpstr>
      <vt:lpstr>'Deelnemer 6'!Kosten_EO</vt:lpstr>
      <vt:lpstr>'Deelnemer 7'!Kosten_EO</vt:lpstr>
      <vt:lpstr>'Deelnemer 8'!Kosten_EO</vt:lpstr>
      <vt:lpstr>'Deelnemer 9'!Kosten_EO</vt:lpstr>
      <vt:lpstr>'Deelnemer 1 - Penvoerder'!Kosten_FO</vt:lpstr>
      <vt:lpstr>'Deelnemer 10'!Kosten_FO</vt:lpstr>
      <vt:lpstr>'Deelnemer 2'!Kosten_FO</vt:lpstr>
      <vt:lpstr>'Deelnemer 3'!Kosten_FO</vt:lpstr>
      <vt:lpstr>'Deelnemer 4'!Kosten_FO</vt:lpstr>
      <vt:lpstr>'Deelnemer 5'!Kosten_FO</vt:lpstr>
      <vt:lpstr>'Deelnemer 6'!Kosten_FO</vt:lpstr>
      <vt:lpstr>'Deelnemer 7'!Kosten_FO</vt:lpstr>
      <vt:lpstr>'Deelnemer 8'!Kosten_FO</vt:lpstr>
      <vt:lpstr>'Deelnemer 9'!Kosten_FO</vt:lpstr>
      <vt:lpstr>'Deelnemer 1 - Penvoerder'!Kosten_IO</vt:lpstr>
      <vt:lpstr>'Deelnemer 10'!Kosten_IO</vt:lpstr>
      <vt:lpstr>'Deelnemer 2'!Kosten_IO</vt:lpstr>
      <vt:lpstr>'Deelnemer 3'!Kosten_IO</vt:lpstr>
      <vt:lpstr>'Deelnemer 4'!Kosten_IO</vt:lpstr>
      <vt:lpstr>'Deelnemer 5'!Kosten_IO</vt:lpstr>
      <vt:lpstr>'Deelnemer 6'!Kosten_IO</vt:lpstr>
      <vt:lpstr>'Deelnemer 7'!Kosten_IO</vt:lpstr>
      <vt:lpstr>'Deelnemer 8'!Kosten_IO</vt:lpstr>
      <vt:lpstr>'Deelnemer 9'!Kosten_IO</vt:lpstr>
      <vt:lpstr>'Deelnemer 1 - Penvoerder'!Kosten_Totaal</vt:lpstr>
      <vt:lpstr>'Deelnemer 10'!Kosten_Totaal</vt:lpstr>
      <vt:lpstr>'Deelnemer 2'!Kosten_Totaal</vt:lpstr>
      <vt:lpstr>'Deelnemer 3'!Kosten_Totaal</vt:lpstr>
      <vt:lpstr>'Deelnemer 4'!Kosten_Totaal</vt:lpstr>
      <vt:lpstr>'Deelnemer 5'!Kosten_Totaal</vt:lpstr>
      <vt:lpstr>'Deelnemer 6'!Kosten_Totaal</vt:lpstr>
      <vt:lpstr>'Deelnemer 7'!Kosten_Totaal</vt:lpstr>
      <vt:lpstr>'Deelnemer 8'!Kosten_Totaal</vt:lpstr>
      <vt:lpstr>'Deelnemer 9'!Kosten_Totaal</vt:lpstr>
      <vt:lpstr>'Deelnemer 10'!Kostensystematiek</vt:lpstr>
      <vt:lpstr>'Deelnemer 2'!Kostensystematiek</vt:lpstr>
      <vt:lpstr>'Deelnemer 3'!Kostensystematiek</vt:lpstr>
      <vt:lpstr>'Deelnemer 4'!Kostensystematiek</vt:lpstr>
      <vt:lpstr>'Deelnemer 5'!Kostensystematiek</vt:lpstr>
      <vt:lpstr>'Deelnemer 6'!Kostensystematiek</vt:lpstr>
      <vt:lpstr>'Deelnemer 7'!Kostensystematiek</vt:lpstr>
      <vt:lpstr>'Deelnemer 8'!Kostensystematiek</vt:lpstr>
      <vt:lpstr>'Deelnemer 9'!Kostensystematiek</vt:lpstr>
      <vt:lpstr>Kostensystematiek</vt:lpstr>
      <vt:lpstr>Kst_EO_DN1</vt:lpstr>
      <vt:lpstr>Kst_EO_DN10</vt:lpstr>
      <vt:lpstr>Kst_EO_DN2</vt:lpstr>
      <vt:lpstr>Kst_EO_DN3</vt:lpstr>
      <vt:lpstr>Kst_EO_DN4</vt:lpstr>
      <vt:lpstr>Kst_EO_DN5</vt:lpstr>
      <vt:lpstr>Kst_EO_DN6</vt:lpstr>
      <vt:lpstr>Kst_EO_DN7</vt:lpstr>
      <vt:lpstr>Kst_EO_DN8</vt:lpstr>
      <vt:lpstr>Kst_EO_DN9</vt:lpstr>
      <vt:lpstr>Kst_EO_Tot</vt:lpstr>
      <vt:lpstr>Kst_FO_DN1</vt:lpstr>
      <vt:lpstr>Kst_FO_DN10</vt:lpstr>
      <vt:lpstr>Kst_FO_DN2</vt:lpstr>
      <vt:lpstr>Kst_FO_DN3</vt:lpstr>
      <vt:lpstr>Kst_FO_DN4</vt:lpstr>
      <vt:lpstr>Kst_FO_DN5</vt:lpstr>
      <vt:lpstr>Kst_FO_DN6</vt:lpstr>
      <vt:lpstr>Kst_FO_DN7</vt:lpstr>
      <vt:lpstr>Kst_FO_DN8</vt:lpstr>
      <vt:lpstr>Kst_FO_DN9</vt:lpstr>
      <vt:lpstr>Kst_FO_Tot</vt:lpstr>
      <vt:lpstr>Kst_IO_DN1</vt:lpstr>
      <vt:lpstr>Kst_IO_DN10</vt:lpstr>
      <vt:lpstr>Kst_IO_DN2</vt:lpstr>
      <vt:lpstr>Kst_IO_DN3</vt:lpstr>
      <vt:lpstr>Kst_IO_DN4</vt:lpstr>
      <vt:lpstr>Kst_IO_DN5</vt:lpstr>
      <vt:lpstr>Kst_IO_DN6</vt:lpstr>
      <vt:lpstr>Kst_IO_DN7</vt:lpstr>
      <vt:lpstr>Kst_IO_DN8</vt:lpstr>
      <vt:lpstr>Kst_IO_DN9</vt:lpstr>
      <vt:lpstr>Kst_IO_Tot</vt:lpstr>
      <vt:lpstr>Kst_Tot</vt:lpstr>
      <vt:lpstr>Kst_Tot_DN1</vt:lpstr>
      <vt:lpstr>Kst_Tot_DN10</vt:lpstr>
      <vt:lpstr>Kst_Tot_DN2</vt:lpstr>
      <vt:lpstr>Kst_Tot_DN3</vt:lpstr>
      <vt:lpstr>Kst_Tot_DN4</vt:lpstr>
      <vt:lpstr>Kst_Tot_DN5</vt:lpstr>
      <vt:lpstr>Kst_Tot_DN6</vt:lpstr>
      <vt:lpstr>Kst_Tot_DN7</vt:lpstr>
      <vt:lpstr>Kst_Tot_DN8</vt:lpstr>
      <vt:lpstr>Kst_Tot_DN9</vt:lpstr>
      <vt:lpstr>Max_Sub_DN1</vt:lpstr>
      <vt:lpstr>Max_Sub_DN10</vt:lpstr>
      <vt:lpstr>Max_Sub_DN2</vt:lpstr>
      <vt:lpstr>Max_Sub_DN3</vt:lpstr>
      <vt:lpstr>Max_Sub_DN4</vt:lpstr>
      <vt:lpstr>Max_Sub_DN5</vt:lpstr>
      <vt:lpstr>Max_Sub_DN6</vt:lpstr>
      <vt:lpstr>Max_Sub_DN7</vt:lpstr>
      <vt:lpstr>Max_Sub_DN8</vt:lpstr>
      <vt:lpstr>Max_Sub_DN9</vt:lpstr>
      <vt:lpstr>Max_Sub_EO_DN1</vt:lpstr>
      <vt:lpstr>Max_Sub_EO_DN10</vt:lpstr>
      <vt:lpstr>Max_Sub_EO_DN2</vt:lpstr>
      <vt:lpstr>Max_Sub_EO_DN3</vt:lpstr>
      <vt:lpstr>Max_Sub_EO_DN4</vt:lpstr>
      <vt:lpstr>Max_Sub_EO_DN5</vt:lpstr>
      <vt:lpstr>Max_Sub_EO_DN6</vt:lpstr>
      <vt:lpstr>Max_Sub_EO_DN7</vt:lpstr>
      <vt:lpstr>Max_Sub_EO_DN8</vt:lpstr>
      <vt:lpstr>Max_Sub_EO_DN9</vt:lpstr>
      <vt:lpstr>Max_Sub_EO_Tot</vt:lpstr>
      <vt:lpstr>Max_Sub_FO_DN1</vt:lpstr>
      <vt:lpstr>Max_Sub_FO_DN10</vt:lpstr>
      <vt:lpstr>Max_Sub_FO_DN2</vt:lpstr>
      <vt:lpstr>Max_Sub_FO_DN3</vt:lpstr>
      <vt:lpstr>Max_Sub_FO_DN4</vt:lpstr>
      <vt:lpstr>Max_Sub_FO_DN5</vt:lpstr>
      <vt:lpstr>Max_Sub_FO_DN6</vt:lpstr>
      <vt:lpstr>Max_Sub_FO_DN7</vt:lpstr>
      <vt:lpstr>Max_Sub_FO_DN8</vt:lpstr>
      <vt:lpstr>Max_Sub_FO_DN9</vt:lpstr>
      <vt:lpstr>Max_Sub_FO_Tot</vt:lpstr>
      <vt:lpstr>Max_Sub_IO_DN1</vt:lpstr>
      <vt:lpstr>Max_Sub_IO_DN10</vt:lpstr>
      <vt:lpstr>Max_Sub_IO_DN2</vt:lpstr>
      <vt:lpstr>Max_Sub_IO_DN3</vt:lpstr>
      <vt:lpstr>Max_Sub_IO_DN4</vt:lpstr>
      <vt:lpstr>Max_Sub_IO_DN5</vt:lpstr>
      <vt:lpstr>Max_Sub_IO_DN6</vt:lpstr>
      <vt:lpstr>Max_Sub_IO_DN7</vt:lpstr>
      <vt:lpstr>Max_Sub_IO_DN8</vt:lpstr>
      <vt:lpstr>Max_Sub_IO_DN9</vt:lpstr>
      <vt:lpstr>Max_Sub_IO_Tot</vt:lpstr>
      <vt:lpstr>Max_Sub_Tot</vt:lpstr>
      <vt:lpstr>'Deelnemer 1 - Penvoerder'!Max_Subsidie_EO</vt:lpstr>
      <vt:lpstr>'Deelnemer 10'!Max_Subsidie_EO</vt:lpstr>
      <vt:lpstr>'Deelnemer 2'!Max_Subsidie_EO</vt:lpstr>
      <vt:lpstr>'Deelnemer 3'!Max_Subsidie_EO</vt:lpstr>
      <vt:lpstr>'Deelnemer 4'!Max_Subsidie_EO</vt:lpstr>
      <vt:lpstr>'Deelnemer 5'!Max_Subsidie_EO</vt:lpstr>
      <vt:lpstr>'Deelnemer 6'!Max_Subsidie_EO</vt:lpstr>
      <vt:lpstr>'Deelnemer 7'!Max_Subsidie_EO</vt:lpstr>
      <vt:lpstr>'Deelnemer 8'!Max_Subsidie_EO</vt:lpstr>
      <vt:lpstr>'Deelnemer 9'!Max_Subsidie_EO</vt:lpstr>
      <vt:lpstr>'Deelnemer 1 - Penvoerder'!Max_Subsidie_FO</vt:lpstr>
      <vt:lpstr>'Deelnemer 10'!Max_Subsidie_FO</vt:lpstr>
      <vt:lpstr>'Deelnemer 2'!Max_Subsidie_FO</vt:lpstr>
      <vt:lpstr>'Deelnemer 3'!Max_Subsidie_FO</vt:lpstr>
      <vt:lpstr>'Deelnemer 4'!Max_Subsidie_FO</vt:lpstr>
      <vt:lpstr>'Deelnemer 5'!Max_Subsidie_FO</vt:lpstr>
      <vt:lpstr>'Deelnemer 6'!Max_Subsidie_FO</vt:lpstr>
      <vt:lpstr>'Deelnemer 7'!Max_Subsidie_FO</vt:lpstr>
      <vt:lpstr>'Deelnemer 8'!Max_Subsidie_FO</vt:lpstr>
      <vt:lpstr>'Deelnemer 9'!Max_Subsidie_FO</vt:lpstr>
      <vt:lpstr>'Deelnemer 1 - Penvoerder'!Max_Subsidie_IO</vt:lpstr>
      <vt:lpstr>'Deelnemer 10'!Max_Subsidie_IO</vt:lpstr>
      <vt:lpstr>'Deelnemer 2'!Max_Subsidie_IO</vt:lpstr>
      <vt:lpstr>'Deelnemer 3'!Max_Subsidie_IO</vt:lpstr>
      <vt:lpstr>'Deelnemer 4'!Max_Subsidie_IO</vt:lpstr>
      <vt:lpstr>'Deelnemer 5'!Max_Subsidie_IO</vt:lpstr>
      <vt:lpstr>'Deelnemer 6'!Max_Subsidie_IO</vt:lpstr>
      <vt:lpstr>'Deelnemer 7'!Max_Subsidie_IO</vt:lpstr>
      <vt:lpstr>'Deelnemer 8'!Max_Subsidie_IO</vt:lpstr>
      <vt:lpstr>'Deelnemer 9'!Max_Subsidie_IO</vt:lpstr>
      <vt:lpstr>'Deelnemer 1 - Penvoerder'!Max_Subsidie_Totaal</vt:lpstr>
      <vt:lpstr>'Deelnemer 10'!Max_Subsidie_Totaal</vt:lpstr>
      <vt:lpstr>'Deelnemer 2'!Max_Subsidie_Totaal</vt:lpstr>
      <vt:lpstr>'Deelnemer 3'!Max_Subsidie_Totaal</vt:lpstr>
      <vt:lpstr>'Deelnemer 4'!Max_Subsidie_Totaal</vt:lpstr>
      <vt:lpstr>'Deelnemer 5'!Max_Subsidie_Totaal</vt:lpstr>
      <vt:lpstr>'Deelnemer 6'!Max_Subsidie_Totaal</vt:lpstr>
      <vt:lpstr>'Deelnemer 7'!Max_Subsidie_Totaal</vt:lpstr>
      <vt:lpstr>'Deelnemer 8'!Max_Subsidie_Totaal</vt:lpstr>
      <vt:lpstr>'Deelnemer 9'!Max_Subsidie_Totaal</vt:lpstr>
      <vt:lpstr>Minimale_Cash_CoF</vt:lpstr>
      <vt:lpstr>Overige_Subsidies_DN1</vt:lpstr>
      <vt:lpstr>Overige_Subsidies_DN10</vt:lpstr>
      <vt:lpstr>Overige_Subsidies_DN2</vt:lpstr>
      <vt:lpstr>Overige_Subsidies_DN3</vt:lpstr>
      <vt:lpstr>Overige_Subsidies_DN4</vt:lpstr>
      <vt:lpstr>Overige_Subsidies_DN5</vt:lpstr>
      <vt:lpstr>Overige_Subsidies_DN6</vt:lpstr>
      <vt:lpstr>Overige_Subsidies_DN7</vt:lpstr>
      <vt:lpstr>Overige_Subsidies_DN8</vt:lpstr>
      <vt:lpstr>Overige_Subsidies_DN9</vt:lpstr>
      <vt:lpstr>Overige_Subsidies_Tot</vt:lpstr>
      <vt:lpstr>Projectacroniem</vt:lpstr>
      <vt:lpstr>Projecttitel</vt:lpstr>
      <vt:lpstr>Range_Deelnemer_Nrs</vt:lpstr>
      <vt:lpstr>Range_Deelnemers</vt:lpstr>
      <vt:lpstr>Range_Deelnemers_Naam_Organisaties</vt:lpstr>
      <vt:lpstr>Range_Deelnemers_Type_Organisaties</vt:lpstr>
      <vt:lpstr>Subsidie_DN1</vt:lpstr>
      <vt:lpstr>Subsidie_DN10</vt:lpstr>
      <vt:lpstr>Subsidie_DN2</vt:lpstr>
      <vt:lpstr>Subsidie_DN3</vt:lpstr>
      <vt:lpstr>Subsidie_DN4</vt:lpstr>
      <vt:lpstr>Subsidie_DN5</vt:lpstr>
      <vt:lpstr>Subsidie_DN6</vt:lpstr>
      <vt:lpstr>Subsidie_DN7</vt:lpstr>
      <vt:lpstr>Subsidie_DN8</vt:lpstr>
      <vt:lpstr>Subsidie_DN9</vt:lpstr>
      <vt:lpstr>Subsidie_EO_DN1</vt:lpstr>
      <vt:lpstr>Subsidie_EO_DN10</vt:lpstr>
      <vt:lpstr>Subsidie_EO_DN2</vt:lpstr>
      <vt:lpstr>Subsidie_EO_DN3</vt:lpstr>
      <vt:lpstr>Subsidie_EO_DN4</vt:lpstr>
      <vt:lpstr>Subsidie_EO_DN5</vt:lpstr>
      <vt:lpstr>Subsidie_EO_DN6</vt:lpstr>
      <vt:lpstr>Subsidie_EO_DN7</vt:lpstr>
      <vt:lpstr>Subsidie_EO_DN8</vt:lpstr>
      <vt:lpstr>Subsidie_EO_DN9</vt:lpstr>
      <vt:lpstr>Subsidie_EO_Tot</vt:lpstr>
      <vt:lpstr>Subsidie_FO_DN1</vt:lpstr>
      <vt:lpstr>Subsidie_FO_DN10</vt:lpstr>
      <vt:lpstr>Subsidie_FO_DN2</vt:lpstr>
      <vt:lpstr>Subsidie_FO_DN3</vt:lpstr>
      <vt:lpstr>Subsidie_FO_DN4</vt:lpstr>
      <vt:lpstr>Subsidie_FO_DN5</vt:lpstr>
      <vt:lpstr>Subsidie_FO_DN6</vt:lpstr>
      <vt:lpstr>Subsidie_FO_DN7</vt:lpstr>
      <vt:lpstr>Subsidie_FO_DN8</vt:lpstr>
      <vt:lpstr>Subsidie_FO_DN9</vt:lpstr>
      <vt:lpstr>Subsidie_FO_Tot</vt:lpstr>
      <vt:lpstr>Subsidie_instrument</vt:lpstr>
      <vt:lpstr>Subsidie_IO_DN1</vt:lpstr>
      <vt:lpstr>Subsidie_IO_DN10</vt:lpstr>
      <vt:lpstr>Subsidie_IO_DN2</vt:lpstr>
      <vt:lpstr>Subsidie_IO_DN3</vt:lpstr>
      <vt:lpstr>Subsidie_IO_DN4</vt:lpstr>
      <vt:lpstr>Subsidie_IO_DN5</vt:lpstr>
      <vt:lpstr>Subsidie_IO_DN6</vt:lpstr>
      <vt:lpstr>Subsidie_IO_DN7</vt:lpstr>
      <vt:lpstr>Subsidie_IO_DN8</vt:lpstr>
      <vt:lpstr>Subsidie_IO_DN9</vt:lpstr>
      <vt:lpstr>Subsidie_IO_Tot</vt:lpstr>
      <vt:lpstr>Subsidie_Tot</vt:lpstr>
      <vt:lpstr>'Deelnemer 1 - Penvoerder'!Type_Organisatie</vt:lpstr>
      <vt:lpstr>'Deelnemer 10'!Type_Organisatie</vt:lpstr>
      <vt:lpstr>'Deelnemer 2'!Type_Organisatie</vt:lpstr>
      <vt:lpstr>'Deelnemer 3'!Type_Organisatie</vt:lpstr>
      <vt:lpstr>'Deelnemer 4'!Type_Organisatie</vt:lpstr>
      <vt:lpstr>'Deelnemer 5'!Type_Organisatie</vt:lpstr>
      <vt:lpstr>'Deelnemer 6'!Type_Organisatie</vt:lpstr>
      <vt:lpstr>'Deelnemer 7'!Type_Organisatie</vt:lpstr>
      <vt:lpstr>'Deelnemer 8'!Type_Organisatie</vt:lpstr>
      <vt:lpstr>'Deelnemer 9'!Type_Organisatie</vt:lpstr>
      <vt:lpstr>ValList_Deelnemers</vt:lpstr>
      <vt:lpstr>ValList_ja_epsilon</vt:lpstr>
      <vt:lpstr>ValList_Kostensystematiek</vt:lpstr>
      <vt:lpstr>ValList_Subsidie_instrument</vt:lpstr>
      <vt:lpstr>ValList_Type_Organisatie</vt:lpstr>
      <vt:lpstr>Vaste_uurtarief</vt:lpstr>
    </vt:vector>
  </TitlesOfParts>
  <Company>Stichting TKI HTSM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TKI HTSM PPS - Aanvraag - Begroting + Financiering - template</dc:title>
  <dc:subject>Begroting + Financiering</dc:subject>
  <dc:creator>Erna Olislaegers | Holland High Tech</dc:creator>
  <cp:lastModifiedBy>Erna Olislaegers | Holland High Tech</cp:lastModifiedBy>
  <cp:lastPrinted>2024-03-03T14:32:39Z</cp:lastPrinted>
  <dcterms:created xsi:type="dcterms:W3CDTF">2023-12-18T14:33:25Z</dcterms:created>
  <dcterms:modified xsi:type="dcterms:W3CDTF">2025-01-13T19:39:30Z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0x0101007BA719D1EFE4D641B505E5FB8DEAE5B7</vt:lpwstr>
  </property>
  <property fmtid="{D5CDD505-2E9C-101B-9397-08002B2CF9AE}" pid="3" name="MediaServiceImageTags">
    <vt:lpwstr/>
  </property>
</Properties>
</file>